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Questa_cartella_di_lavoro" defaultThemeVersion="124226"/>
  <mc:AlternateContent xmlns:mc="http://schemas.openxmlformats.org/markup-compatibility/2006">
    <mc:Choice Requires="x15">
      <x15ac:absPath xmlns:x15ac="http://schemas.microsoft.com/office/spreadsheetml/2010/11/ac" url="C:\Users\Francesco\Desktop\"/>
    </mc:Choice>
  </mc:AlternateContent>
  <xr:revisionPtr revIDLastSave="0" documentId="8_{4E01E317-763B-48A0-AF2D-A91DB42600F7}" xr6:coauthVersionLast="36" xr6:coauthVersionMax="36" xr10:uidLastSave="{00000000-0000-0000-0000-000000000000}"/>
  <workbookProtection workbookPassword="FCB0" lockStructure="1"/>
  <bookViews>
    <workbookView xWindow="0" yWindow="0" windowWidth="28800" windowHeight="12225" xr2:uid="{00000000-000D-0000-FFFF-FFFF00000000}"/>
  </bookViews>
  <sheets>
    <sheet name="Istanza" sheetId="1" r:id="rId1"/>
    <sheet name="Requisiti LAV-Principali" sheetId="2" r:id="rId2"/>
    <sheet name="Requisiti LAV-Secondari" sheetId="3" r:id="rId3"/>
    <sheet name="Requisiti MTS-Principali" sheetId="4" r:id="rId4"/>
    <sheet name="Requisiti MTS-Secondarie " sheetId="5" r:id="rId5"/>
  </sheets>
  <definedNames>
    <definedName name="_xlnm.Print_Area" localSheetId="0">Istanza!$A$1:$I$285</definedName>
    <definedName name="_xlnm.Print_Area" localSheetId="1">'Requisiti LAV-Principali'!$A$1:$M$62</definedName>
    <definedName name="_xlnm.Print_Area" localSheetId="2">'Requisiti LAV-Secondari'!$A$1:$F$34</definedName>
    <definedName name="_xlnm.Print_Area" localSheetId="3">'Requisiti MTS-Principali'!$A$1:$M$42</definedName>
    <definedName name="_xlnm.Print_Area" localSheetId="4">'Requisiti MTS-Secondarie '!$A$1:$F$31</definedName>
  </definedNames>
  <calcPr calcId="179021"/>
</workbook>
</file>

<file path=xl/calcChain.xml><?xml version="1.0" encoding="utf-8"?>
<calcChain xmlns="http://schemas.openxmlformats.org/spreadsheetml/2006/main">
  <c r="Z28" i="2" l="1"/>
  <c r="U17" i="4"/>
  <c r="AO30" i="2"/>
  <c r="AO28" i="2"/>
  <c r="AJ32" i="2"/>
  <c r="AJ38" i="2"/>
  <c r="AJ40" i="2"/>
  <c r="AE40" i="2"/>
  <c r="Z40" i="2"/>
  <c r="Z39" i="2"/>
  <c r="Z38" i="2"/>
  <c r="Z29" i="2"/>
  <c r="Z30" i="2"/>
  <c r="Z31" i="2"/>
  <c r="Z34" i="2"/>
  <c r="Z26" i="2"/>
  <c r="Z25" i="2"/>
  <c r="Z24" i="2"/>
  <c r="AO43" i="2" l="1"/>
  <c r="AJ43" i="2"/>
  <c r="AE43" i="2"/>
  <c r="Z43" i="2"/>
  <c r="U43" i="2"/>
  <c r="AO22" i="4"/>
  <c r="AJ22" i="4"/>
  <c r="AE22" i="4"/>
  <c r="Z22" i="4"/>
  <c r="U22" i="4"/>
  <c r="H14" i="5"/>
  <c r="H13" i="5"/>
  <c r="H12" i="5"/>
  <c r="H17" i="3"/>
  <c r="H16" i="3"/>
  <c r="H15" i="3"/>
  <c r="F112" i="1" l="1"/>
  <c r="F156" i="1" l="1"/>
  <c r="F140" i="1"/>
  <c r="K20" i="4" l="1"/>
  <c r="H120" i="1" l="1"/>
  <c r="P22" i="4"/>
  <c r="P43" i="2"/>
  <c r="F9" i="5" l="1"/>
  <c r="F8" i="5"/>
  <c r="F7" i="5"/>
  <c r="F6" i="5"/>
  <c r="F5" i="5"/>
  <c r="F4" i="5"/>
  <c r="F3" i="5"/>
  <c r="F12" i="3"/>
  <c r="F11" i="3"/>
  <c r="F10" i="3"/>
  <c r="F9" i="3"/>
  <c r="F8" i="3"/>
  <c r="F7" i="3"/>
  <c r="F6" i="3"/>
  <c r="F5" i="3"/>
  <c r="F4" i="3"/>
  <c r="F3" i="3"/>
  <c r="G148" i="1" l="1"/>
  <c r="P6" i="4"/>
  <c r="F22" i="5"/>
  <c r="F20" i="5"/>
  <c r="K32" i="4"/>
  <c r="K30" i="4"/>
  <c r="F25" i="3"/>
  <c r="F23" i="3"/>
  <c r="K53" i="2"/>
  <c r="K51" i="2"/>
  <c r="U51" i="2" s="1"/>
  <c r="F21" i="5" l="1"/>
  <c r="K31" i="4"/>
  <c r="F24" i="3"/>
  <c r="K52" i="2"/>
  <c r="E259" i="1" l="1"/>
  <c r="E258" i="1"/>
  <c r="E257" i="1"/>
  <c r="E256" i="1"/>
  <c r="E255" i="1"/>
  <c r="E254" i="1"/>
  <c r="E249" i="1"/>
  <c r="E248" i="1"/>
  <c r="E247" i="1"/>
  <c r="E246" i="1"/>
  <c r="E245" i="1"/>
  <c r="E244" i="1"/>
  <c r="E243" i="1"/>
  <c r="E242" i="1"/>
  <c r="E241" i="1"/>
  <c r="E240" i="1"/>
  <c r="O11" i="4"/>
  <c r="E1" i="5"/>
  <c r="E1" i="3"/>
  <c r="K2" i="2"/>
  <c r="H25" i="3"/>
  <c r="H23" i="3"/>
  <c r="O14" i="2"/>
  <c r="O12" i="2"/>
  <c r="K2" i="4"/>
  <c r="E108" i="1"/>
  <c r="AN11" i="4" l="1"/>
  <c r="AI11" i="4"/>
  <c r="AD11" i="4"/>
  <c r="T11" i="4"/>
  <c r="Y11" i="4"/>
  <c r="Z53" i="2" l="1"/>
  <c r="Z51" i="2"/>
  <c r="Z45" i="2"/>
  <c r="Z44" i="2"/>
  <c r="Z32" i="2"/>
  <c r="AO32" i="4"/>
  <c r="AO31" i="4"/>
  <c r="AO30" i="4"/>
  <c r="AO24" i="4"/>
  <c r="AO23" i="4"/>
  <c r="AO19" i="4"/>
  <c r="AO18" i="4"/>
  <c r="AO17" i="4"/>
  <c r="AJ17" i="4"/>
  <c r="AJ18" i="4"/>
  <c r="AJ19" i="4"/>
  <c r="AJ23" i="4"/>
  <c r="AJ24" i="4"/>
  <c r="AJ30" i="4"/>
  <c r="AJ31" i="4"/>
  <c r="AJ32" i="4"/>
  <c r="AE32" i="4"/>
  <c r="AE31" i="4"/>
  <c r="AE30" i="4"/>
  <c r="AE24" i="4"/>
  <c r="AE23" i="4"/>
  <c r="AE19" i="4"/>
  <c r="AE18" i="4"/>
  <c r="AE17" i="4"/>
  <c r="Z17" i="4"/>
  <c r="Z18" i="4"/>
  <c r="Z19" i="4"/>
  <c r="Z23" i="4"/>
  <c r="Z24" i="4"/>
  <c r="Z30" i="4"/>
  <c r="Z32" i="4"/>
  <c r="Z31" i="4"/>
  <c r="U32" i="4"/>
  <c r="U31" i="4"/>
  <c r="U30" i="4"/>
  <c r="U24" i="4"/>
  <c r="U23" i="4"/>
  <c r="U19" i="4"/>
  <c r="U18" i="4"/>
  <c r="O12" i="4"/>
  <c r="O13" i="4"/>
  <c r="O14" i="4"/>
  <c r="AN14" i="4" s="1"/>
  <c r="P32" i="4"/>
  <c r="P31" i="4"/>
  <c r="P30" i="4"/>
  <c r="P24" i="4"/>
  <c r="P23" i="4"/>
  <c r="P19" i="4"/>
  <c r="P18" i="4"/>
  <c r="P17" i="4"/>
  <c r="T12" i="4" l="1"/>
  <c r="P12" i="4"/>
  <c r="AI12" i="4"/>
  <c r="AD12" i="4"/>
  <c r="Y12" i="4"/>
  <c r="AN12" i="4"/>
  <c r="Y14" i="4"/>
  <c r="AD14" i="4"/>
  <c r="AI14" i="4"/>
  <c r="T14" i="4"/>
  <c r="Y13" i="4"/>
  <c r="AN13" i="4"/>
  <c r="AI13" i="4"/>
  <c r="AD13" i="4"/>
  <c r="T13" i="4"/>
  <c r="O4" i="2"/>
  <c r="F228" i="1"/>
  <c r="G228" i="1" l="1"/>
  <c r="P14" i="4"/>
  <c r="P13" i="4"/>
  <c r="P11" i="4"/>
  <c r="H22" i="5"/>
  <c r="H20" i="5"/>
  <c r="O6" i="4" l="1"/>
  <c r="P5" i="4"/>
  <c r="O5" i="4"/>
  <c r="O4" i="4"/>
  <c r="P4" i="4" l="1"/>
  <c r="P5" i="2"/>
  <c r="O5" i="2"/>
  <c r="O6" i="2"/>
  <c r="Z52" i="2"/>
  <c r="U52" i="2"/>
  <c r="AO53" i="2"/>
  <c r="AJ53" i="2"/>
  <c r="AE53" i="2"/>
  <c r="U53" i="2"/>
  <c r="AO51" i="2"/>
  <c r="AJ51" i="2"/>
  <c r="AE51" i="2"/>
  <c r="Z36" i="2"/>
  <c r="Z35" i="2"/>
  <c r="Z27" i="2"/>
  <c r="AO40" i="2"/>
  <c r="AO39" i="2"/>
  <c r="AO38" i="2"/>
  <c r="AO36" i="2"/>
  <c r="AO35" i="2"/>
  <c r="AO34" i="2"/>
  <c r="AO33" i="2"/>
  <c r="AO32" i="2"/>
  <c r="AO31" i="2"/>
  <c r="AO27" i="2"/>
  <c r="AO26" i="2"/>
  <c r="AO25" i="2"/>
  <c r="AO24" i="2"/>
  <c r="AJ39" i="2"/>
  <c r="AJ36" i="2"/>
  <c r="AJ35" i="2"/>
  <c r="AJ34" i="2"/>
  <c r="AJ33" i="2"/>
  <c r="AJ31" i="2"/>
  <c r="AJ29" i="2"/>
  <c r="AJ28" i="2"/>
  <c r="AJ27" i="2"/>
  <c r="AJ26" i="2"/>
  <c r="AJ25" i="2"/>
  <c r="AJ24" i="2"/>
  <c r="AE39" i="2"/>
  <c r="AE38" i="2"/>
  <c r="AE36" i="2"/>
  <c r="AE35" i="2"/>
  <c r="AE34" i="2"/>
  <c r="AE33" i="2"/>
  <c r="AE32" i="2"/>
  <c r="AE31" i="2"/>
  <c r="AE29" i="2"/>
  <c r="AE28" i="2"/>
  <c r="AE27" i="2"/>
  <c r="AE26" i="2"/>
  <c r="AE25" i="2"/>
  <c r="AE24" i="2"/>
  <c r="Z33" i="2"/>
  <c r="U40" i="2"/>
  <c r="U39" i="2"/>
  <c r="U38" i="2"/>
  <c r="U36" i="2"/>
  <c r="U35" i="2"/>
  <c r="U34" i="2"/>
  <c r="U33" i="2"/>
  <c r="U32" i="2"/>
  <c r="U31" i="2"/>
  <c r="U30" i="2"/>
  <c r="U29" i="2"/>
  <c r="U28" i="2"/>
  <c r="U27" i="2"/>
  <c r="U26" i="2"/>
  <c r="U25" i="2"/>
  <c r="U24" i="2"/>
  <c r="Y18" i="2"/>
  <c r="Y17" i="2"/>
  <c r="Y16" i="2"/>
  <c r="T18" i="2"/>
  <c r="T17" i="2"/>
  <c r="T16" i="2"/>
  <c r="T15" i="2"/>
  <c r="Y12" i="2"/>
  <c r="T12" i="2"/>
  <c r="AE52" i="2"/>
  <c r="AO52" i="2"/>
  <c r="AJ52" i="2"/>
  <c r="P53" i="2"/>
  <c r="AO45" i="2"/>
  <c r="AJ45" i="2"/>
  <c r="AE45" i="2"/>
  <c r="U45" i="2"/>
  <c r="AO44" i="2"/>
  <c r="AJ44" i="2"/>
  <c r="AE44" i="2"/>
  <c r="U44" i="2"/>
  <c r="AO29" i="2"/>
  <c r="AJ30" i="2"/>
  <c r="AE30" i="2"/>
  <c r="P6" i="2" l="1"/>
  <c r="P4" i="2"/>
  <c r="Q4" i="4"/>
  <c r="P7" i="4"/>
  <c r="P51" i="2"/>
  <c r="P45" i="2"/>
  <c r="P44" i="2"/>
  <c r="AO4" i="4" l="1"/>
  <c r="AJ4" i="4"/>
  <c r="AE4" i="4"/>
  <c r="P7" i="2"/>
  <c r="Z4" i="4"/>
  <c r="U4" i="4"/>
  <c r="Q4" i="2"/>
  <c r="K33" i="4"/>
  <c r="O13" i="2"/>
  <c r="P14" i="2"/>
  <c r="O15" i="2"/>
  <c r="O16" i="2"/>
  <c r="AN16" i="2" s="1"/>
  <c r="O17" i="2"/>
  <c r="O18" i="2"/>
  <c r="O19" i="2"/>
  <c r="O20" i="2"/>
  <c r="O21" i="2"/>
  <c r="O11" i="2"/>
  <c r="Y13" i="2" l="1"/>
  <c r="AI13" i="2"/>
  <c r="AD13" i="2"/>
  <c r="AN13" i="2"/>
  <c r="T11" i="2"/>
  <c r="Y11" i="2"/>
  <c r="AN11" i="2"/>
  <c r="AI11" i="2"/>
  <c r="AD11" i="2"/>
  <c r="AD12" i="2"/>
  <c r="AN12" i="2"/>
  <c r="AI12" i="2"/>
  <c r="P33" i="4"/>
  <c r="U33" i="4"/>
  <c r="AO33" i="4"/>
  <c r="AJ33" i="4"/>
  <c r="AE33" i="4"/>
  <c r="Z33" i="4"/>
  <c r="AE4" i="2"/>
  <c r="AO4" i="2"/>
  <c r="AJ4" i="2"/>
  <c r="Z4" i="2"/>
  <c r="U4" i="2"/>
  <c r="T21" i="2"/>
  <c r="Y21" i="2"/>
  <c r="AN21" i="2"/>
  <c r="AI21" i="2"/>
  <c r="P21" i="2"/>
  <c r="AD21" i="2"/>
  <c r="T20" i="2"/>
  <c r="AN20" i="2"/>
  <c r="Y20" i="2"/>
  <c r="AI20" i="2"/>
  <c r="AD20" i="2"/>
  <c r="P20" i="2"/>
  <c r="Y19" i="2"/>
  <c r="T19" i="2"/>
  <c r="AN19" i="2"/>
  <c r="AI19" i="2"/>
  <c r="AD19" i="2"/>
  <c r="P19" i="2"/>
  <c r="AN18" i="2"/>
  <c r="AI18" i="2"/>
  <c r="AD18" i="2"/>
  <c r="AN17" i="2"/>
  <c r="AD17" i="2"/>
  <c r="AI17" i="2"/>
  <c r="AD16" i="2"/>
  <c r="AI16" i="2"/>
  <c r="AD15" i="2"/>
  <c r="Y15" i="2"/>
  <c r="AI15" i="2"/>
  <c r="AN15" i="2"/>
  <c r="AD14" i="2"/>
  <c r="Y14" i="2"/>
  <c r="AN14" i="2"/>
  <c r="T14" i="2"/>
  <c r="AI14" i="2"/>
  <c r="T13" i="2"/>
  <c r="P13" i="2"/>
  <c r="P11" i="2"/>
  <c r="D235" i="1"/>
  <c r="D234" i="1"/>
  <c r="D229" i="1"/>
  <c r="D228" i="1"/>
  <c r="F234" i="1"/>
  <c r="G234" i="1" s="1"/>
  <c r="P21" i="4" l="1"/>
  <c r="G175" i="1"/>
  <c r="N175" i="1" s="1"/>
  <c r="C175" i="1"/>
  <c r="L175" i="1" s="1"/>
  <c r="E175" i="1"/>
  <c r="M175" i="1" s="1"/>
  <c r="G172" i="1"/>
  <c r="N172" i="1" s="1"/>
  <c r="E172" i="1"/>
  <c r="M172" i="1" s="1"/>
  <c r="C172" i="1"/>
  <c r="L172" i="1" s="1"/>
  <c r="F29" i="3" s="1"/>
  <c r="H28" i="3" s="1"/>
  <c r="K57" i="2" l="1"/>
  <c r="K37" i="4"/>
  <c r="AO37" i="4" s="1"/>
  <c r="F26" i="5"/>
  <c r="U56" i="2" l="1"/>
  <c r="S66" i="2" s="1"/>
  <c r="O70" i="2" s="1"/>
  <c r="P56" i="2"/>
  <c r="AJ37" i="4"/>
  <c r="AH45" i="4" s="1"/>
  <c r="O47" i="4" s="1"/>
  <c r="AE37" i="4"/>
  <c r="AC45" i="4" s="1"/>
  <c r="O48" i="4" s="1"/>
  <c r="Z37" i="4"/>
  <c r="X45" i="4" s="1"/>
  <c r="O49" i="4" s="1"/>
  <c r="U37" i="4"/>
  <c r="S45" i="4" s="1"/>
  <c r="O50" i="4" s="1"/>
  <c r="H25" i="5"/>
  <c r="I33" i="5" s="1"/>
  <c r="I37" i="3"/>
  <c r="P37" i="4"/>
  <c r="AM45" i="4"/>
  <c r="O46" i="4" s="1"/>
  <c r="Z56" i="2"/>
  <c r="X66" i="2" s="1"/>
  <c r="O69" i="2" s="1"/>
  <c r="AE56" i="2"/>
  <c r="AC66" i="2" s="1"/>
  <c r="O68" i="2" s="1"/>
  <c r="AO56" i="2"/>
  <c r="AM66" i="2" s="1"/>
  <c r="O66" i="2" s="1"/>
  <c r="AJ56" i="2"/>
  <c r="AH66" i="2" s="1"/>
  <c r="O67" i="2" s="1"/>
  <c r="Q66" i="2" l="1"/>
  <c r="O72" i="2" s="1"/>
  <c r="Q46" i="4"/>
  <c r="O52" i="4" s="1"/>
</calcChain>
</file>

<file path=xl/sharedStrings.xml><?xml version="1.0" encoding="utf-8"?>
<sst xmlns="http://schemas.openxmlformats.org/spreadsheetml/2006/main" count="920" uniqueCount="425">
  <si>
    <t>Poste Italiane S.p.A.</t>
  </si>
  <si>
    <t>Corporate Affairs</t>
  </si>
  <si>
    <t>Governo dei Rischi di Gruppo</t>
  </si>
  <si>
    <t>Qualificazione Fornitori</t>
  </si>
  <si>
    <t>Dati Legale Rappresentante</t>
  </si>
  <si>
    <t>Nome</t>
  </si>
  <si>
    <t>Cognome</t>
  </si>
  <si>
    <t>Sesso</t>
  </si>
  <si>
    <t>Nazione di nascita</t>
  </si>
  <si>
    <t>Comune di nascita</t>
  </si>
  <si>
    <t>Prov.</t>
  </si>
  <si>
    <t>Nazione di residenza</t>
  </si>
  <si>
    <t>Comune di residenza</t>
  </si>
  <si>
    <t>Prov.</t>
  </si>
  <si>
    <t>Dati Operatore Economico</t>
  </si>
  <si>
    <t>Ragione Sociale</t>
  </si>
  <si>
    <t>Partita IVA</t>
  </si>
  <si>
    <t>Codice Fiscale</t>
  </si>
  <si>
    <t>Nazione/Stato Sede Legale</t>
  </si>
  <si>
    <t>Indirizzo Sede Legale</t>
  </si>
  <si>
    <t>N. civico</t>
  </si>
  <si>
    <t>Città</t>
  </si>
  <si>
    <t>CAP</t>
  </si>
  <si>
    <t>Telefono</t>
  </si>
  <si>
    <t>Fax</t>
  </si>
  <si>
    <t>E-mail</t>
  </si>
  <si>
    <t>PEC*</t>
  </si>
  <si>
    <t>Tipologia Operatore Economico</t>
  </si>
  <si>
    <t>Luogo</t>
  </si>
  <si>
    <t>Il Sottoscrittore</t>
  </si>
  <si>
    <t>in Qualità di (*)</t>
  </si>
  <si>
    <r>
      <rPr>
        <b/>
        <sz val="20"/>
        <color rgb="FF005CAB"/>
        <rFont val="Arial Bold"/>
      </rPr>
      <t>Istanza di Iscrizione all'Albo Fornitori</t>
    </r>
    <r>
      <rPr>
        <b/>
        <sz val="16"/>
        <color rgb="FF005CAB"/>
        <rFont val="Arial Bold"/>
      </rPr>
      <t xml:space="preserve">
Comparto Lavori e Servizi di Manutenzione Multiservice</t>
    </r>
  </si>
  <si>
    <r>
      <rPr>
        <b/>
        <sz val="14"/>
        <color theme="0"/>
        <rFont val="Arial Bold"/>
      </rPr>
      <t>Dichiarazioni</t>
    </r>
    <r>
      <rPr>
        <sz val="14"/>
        <color theme="0"/>
        <rFont val="Arial Bold"/>
        <family val="2"/>
      </rPr>
      <t xml:space="preserve">
</t>
    </r>
    <r>
      <rPr>
        <i/>
        <sz val="8"/>
        <color theme="0"/>
        <rFont val="Arial Bold"/>
      </rPr>
      <t>(Rese dal sottoscrittore ai sensi e per gli effetti degli artt. 46 e 47 del DPR del 28/12/2000 n. 445 e s.m.i., consapevole
delle sanzioni penali previste dall'art. 76 del citato D.P.R. per le ipotesi di falsità in atti e dichiarazioni mendaci ivi indicate)</t>
    </r>
  </si>
  <si>
    <t>Solo per i Consorzi di cui all'art. 45, comma 2, lettera b) e c) del D.Lgs 50/2016 e s.m.i., dichiara quanto segue:</t>
  </si>
  <si>
    <t>Partita IVA\C.F.</t>
  </si>
  <si>
    <t>Consorziate
facenti parte del Consorzio</t>
  </si>
  <si>
    <t>Sede Legale</t>
  </si>
  <si>
    <t>Dichiara di iscriversi facendo ricorso all'istituto dell'Avvalimento, purchè appartenente allo stesso gruppo societario;</t>
  </si>
  <si>
    <t>Società Ausiliaria</t>
  </si>
  <si>
    <t>Oggetto Avvalimento</t>
  </si>
  <si>
    <t>Dichiara, avendone preso visione, di accettare integralmente ed incondizionatamente il Disciplinare Albo Fornitori di Gruppo - Normativa Generale (consultabile sul sito https://www.posteprocurement.it/esop/tlp-host/public/poste/documenti/albo_fornitori/doc_comuni/nuovo_disciplinare_albo_fornitori_normativa_generale.pdf) nonché il Regolamento del Sistema di Qualificazione per il Comparto oggetto della presente Istanza di Iscrizione (consultabile sul sito https://www.posteprocurement.it/esop/tlp-host/public/poste/web/albo_fornitori/categorie/home.jst nella sezione dedicata al Comparto). 
Dichiara di aver preso visione del “Codice Etico” e del “Modello organizzativo 231” di Poste Italiane (consultabili sul sito https://www.posteitaliane.it/it/governance.html) ed assicura, per sé e per i propri dipendenti e/o collaboratori, di attenersi nei rapporti con il Gruppo Poste Italiane a principi di buona fede, diligenza, collaborazione, affidabilità, integrità, trasparenza, lealtà e correttezza professionale.
Si impegna, altresì, a promuovere l'applicazione dei suddetti principi etici anche verso terzi comunque coinvolti direttamente o indirettamente in qualsivoglia relazione con il Gruppo Poste Italiane.
Dichiara di acconsentire, ai sensi del Decreto Legislativo 196/03 e s.m.i., al trattamento dei dati personali per gli usi previsti dalla vigente normativa in materia di appalti pubblici.</t>
  </si>
  <si>
    <t>Referenti</t>
  </si>
  <si>
    <t>Cellulare</t>
  </si>
  <si>
    <t>PEC</t>
  </si>
  <si>
    <t>Nome e Cognome</t>
  </si>
  <si>
    <t>APPENDICE</t>
  </si>
  <si>
    <t>Lavori Principali</t>
  </si>
  <si>
    <t>Lavori Secondari</t>
  </si>
  <si>
    <t>Multiservice Secondari</t>
  </si>
  <si>
    <t>Multiservice Principali</t>
  </si>
  <si>
    <t>Selezionare i Sottocomparti per i quali si richiede l'iscrizione (indicare SI/NO)</t>
  </si>
  <si>
    <t>Indicare il possesso delle abilitazioni per "L'esecuzione delle Opere Tecnologiche", ovvero quanto previsto dall'art. 1, c. 2 del DM n. 37/2008, lettere:</t>
  </si>
  <si>
    <t>A</t>
  </si>
  <si>
    <t>B</t>
  </si>
  <si>
    <t>C</t>
  </si>
  <si>
    <t>D</t>
  </si>
  <si>
    <t>E</t>
  </si>
  <si>
    <t>F</t>
  </si>
  <si>
    <t>G</t>
  </si>
  <si>
    <t>Ambito Geografico</t>
  </si>
  <si>
    <t>Abruzzo</t>
  </si>
  <si>
    <t>Friuli V. Giulia</t>
  </si>
  <si>
    <t>Basilicata</t>
  </si>
  <si>
    <t>Calabria</t>
  </si>
  <si>
    <t>Emilia Romagna</t>
  </si>
  <si>
    <t>Campania</t>
  </si>
  <si>
    <t>Lazio</t>
  </si>
  <si>
    <t>Liguria</t>
  </si>
  <si>
    <t>Lombardia</t>
  </si>
  <si>
    <t>Marche</t>
  </si>
  <si>
    <t>Molise</t>
  </si>
  <si>
    <t>Piemonte</t>
  </si>
  <si>
    <t>Puglia</t>
  </si>
  <si>
    <t>Sardegna</t>
  </si>
  <si>
    <t>Sicilia</t>
  </si>
  <si>
    <t>Toscana</t>
  </si>
  <si>
    <t>Trentino A.A.</t>
  </si>
  <si>
    <t>Umbria</t>
  </si>
  <si>
    <t>Valle d'Aosta</t>
  </si>
  <si>
    <t>Veneto</t>
  </si>
  <si>
    <t>Tutte le Regioni</t>
  </si>
  <si>
    <t>EN ISO 9001</t>
  </si>
  <si>
    <t>EN ISO 14001</t>
  </si>
  <si>
    <t>Tipologia di Certificazione</t>
  </si>
  <si>
    <t>OHSAS 18001 o ISO 45001</t>
  </si>
  <si>
    <t>EN ISO 50001</t>
  </si>
  <si>
    <t>SA 8000</t>
  </si>
  <si>
    <t>Indici di Biliancio</t>
  </si>
  <si>
    <t>Certificato in possesso e in corso di validità</t>
  </si>
  <si>
    <t>Tipologia di Rating</t>
  </si>
  <si>
    <t>Rating di Legalità</t>
  </si>
  <si>
    <t>Rating in possesso</t>
  </si>
  <si>
    <t>Dichiarazione di impegno richiesta presso AGCM entro 3 mesi</t>
  </si>
  <si>
    <t>Attivo Liquido (Attivo Corrente meno Rimanenze)</t>
  </si>
  <si>
    <t>Passivo Corrente</t>
  </si>
  <si>
    <t>Debiti a breve</t>
  </si>
  <si>
    <t>Ricavi</t>
  </si>
  <si>
    <t>Risultato Operativo</t>
  </si>
  <si>
    <t>Capitale investito (Totale Attivo)</t>
  </si>
  <si>
    <t>Valore della Produzione</t>
  </si>
  <si>
    <t>Costo della Produzione</t>
  </si>
  <si>
    <t>Patrimonio Netto</t>
  </si>
  <si>
    <t>Incidenza Debiti a breve su
Fatturato ≤ 75%</t>
  </si>
  <si>
    <t>R.O.I. ≥ 2%</t>
  </si>
  <si>
    <t>R.O.S. ≥ 4%</t>
  </si>
  <si>
    <t>Val. Prod. meno Cost. Prod. &gt; 0</t>
  </si>
  <si>
    <t>Patr. Netto ≥ 5% Val. Prod.</t>
  </si>
  <si>
    <t>Indice di Liquidità immediata ≥ 0,5</t>
  </si>
  <si>
    <t>SOTTOCOMPARTI</t>
  </si>
  <si>
    <t>OG1 e OG11</t>
  </si>
  <si>
    <t>OG2 e OG11</t>
  </si>
  <si>
    <t>Categoria</t>
  </si>
  <si>
    <t>Classifica</t>
  </si>
  <si>
    <t>OG2</t>
  </si>
  <si>
    <t>OG9</t>
  </si>
  <si>
    <t>OG12</t>
  </si>
  <si>
    <t>OS3</t>
  </si>
  <si>
    <t>OS4</t>
  </si>
  <si>
    <t>OS5</t>
  </si>
  <si>
    <t>OS8</t>
  </si>
  <si>
    <t>OS19</t>
  </si>
  <si>
    <t>OS28</t>
  </si>
  <si>
    <t>OS30</t>
  </si>
  <si>
    <t>In caso di scelta Sottocomparto Categorie Lavori Secondari, selezionare una o più tra le seguenti categorie (indicare per ciascuna la classifica di possesso)</t>
  </si>
  <si>
    <t>In caso di scelta Sottocomparto Categorie Lavori Principali, selezionare una o entrambe le seguenti aggregazioni di categorie (indicare SI/NO)</t>
  </si>
  <si>
    <t>In caso di scelta Sottocomparto Categorie Multiservice Principali, selezionare una o entrambe le seguenti aggregazioni di categorie (indicare SI/NO)</t>
  </si>
  <si>
    <t>In caso di scelta Sottocomparto Categorie Multiservice Secondarie, selezionare una o più tra le seguenti categorie (indicare per ciascuna la classifica di possesso)</t>
  </si>
  <si>
    <t>Indicare le categorie possedute ma non previste nel Sottocomparto Categorie Lavori di Poste o per le quali non intende qualificarsi:</t>
  </si>
  <si>
    <t>Anno di
Riferimento</t>
  </si>
  <si>
    <t>Fatturato Totale €</t>
  </si>
  <si>
    <t>Fatturato Specifico €</t>
  </si>
  <si>
    <t>In caso di consorzio che intenda qualificarsi anche con i fatturati delle consorziate esecutrici, indicare per ciascun anno il fatturato specifico di ogni singola consorziata esecutrice:</t>
  </si>
  <si>
    <t>Consorziata Esecutrice
(indicare la Ragione Sociale)</t>
  </si>
  <si>
    <r>
      <t xml:space="preserve">Indicare i Fatturati Specifici relativi agli ultimi due anni con bilanci di esercizio approvati e depositati:
</t>
    </r>
    <r>
      <rPr>
        <b/>
        <i/>
        <sz val="10"/>
        <color rgb="FF0055A0"/>
        <rFont val="Arial Bold"/>
      </rPr>
      <t>(in caso di consorzio che intenda qualificarsi anche con i fatturati delle consorziate esecutrici, dovrà essere indicato per ciascun anno il fatturato specifico somma del consorzio e delle singole consorziate esecutrici)
(in caso di avvalimento sul Fatturato, dovrà essere indicato per ciascun anno il fatturato specifico somma della Società Avvalente e delle singole Società Ausiliarie)</t>
    </r>
  </si>
  <si>
    <r>
      <t xml:space="preserve">Indicare i Fatturati Totali relativi agli ultimi due anni con bilanci di esercizio approvati e depositati:
</t>
    </r>
    <r>
      <rPr>
        <b/>
        <i/>
        <sz val="10"/>
        <color rgb="FF0055A0"/>
        <rFont val="Arial Bold"/>
      </rPr>
      <t>(in caso di consorzio che intenda qualificarsi anche con i fatturati delle consorziate esecutrici, dovrà essere indicato per ciascun anno il fatturato totale somma del consorzio e delle singole consorziate esecutrici)
(in caso di avvalimento sul Fatturato, dovrà essere indicato per ciascun anno il fatturato totale somma della Società Avvalente e delle singole Società Ausiliarie)</t>
    </r>
  </si>
  <si>
    <t>In caso di Società Avvalente che intenda qualificarsi anche con i fatturati delle Società Ausiliarie, indicare per ciascun anno il fatturato specifico di ogni singola Società Ausiliaria:</t>
  </si>
  <si>
    <t>Società Ausiliaria
(indicare la Ragione Sociale)</t>
  </si>
  <si>
    <t>Data</t>
  </si>
  <si>
    <t>Classe Interpello A
(2.000k€)</t>
  </si>
  <si>
    <t>Classe Interpello B
(4.000k€)</t>
  </si>
  <si>
    <t>Classe Interpello C
(8.000k€)</t>
  </si>
  <si>
    <t>Classe Interpello D
(15.000k€)</t>
  </si>
  <si>
    <t>Classe Interpello E
(20.000k€)</t>
  </si>
  <si>
    <t>SOA</t>
  </si>
  <si>
    <t>LAS</t>
  </si>
  <si>
    <t>Categorie per attestazione SOA - Principali</t>
  </si>
  <si>
    <t>Classifica SOA minima richiesta</t>
  </si>
  <si>
    <t>Classifica SOA posseduta</t>
  </si>
  <si>
    <t>LAS01</t>
  </si>
  <si>
    <t>OG1 “Edifici Civili e Industriali”*</t>
  </si>
  <si>
    <t>&gt;=4</t>
  </si>
  <si>
    <t>5/6</t>
  </si>
  <si>
    <t>&gt;=7</t>
  </si>
  <si>
    <t>LAS02</t>
  </si>
  <si>
    <t>OG11 “Impianti tecnologici”*</t>
  </si>
  <si>
    <t>LAS03</t>
  </si>
  <si>
    <t>OG2 “Restauro e manutenzione dei beni immobili sottoposti a tutela”*</t>
  </si>
  <si>
    <t>*OG1+OG11 e/o OG2+OG11 per entrambe le categorie</t>
  </si>
  <si>
    <t>PERSONALE</t>
  </si>
  <si>
    <t>LPP</t>
  </si>
  <si>
    <t>Minimo richiesto</t>
  </si>
  <si>
    <t>Disponibili con esperienza di anni</t>
  </si>
  <si>
    <t>&gt;10</t>
  </si>
  <si>
    <t>05/10</t>
  </si>
  <si>
    <t>&lt;5</t>
  </si>
  <si>
    <t>LPP01</t>
  </si>
  <si>
    <t>1*</t>
  </si>
  <si>
    <t>2*</t>
  </si>
  <si>
    <t>LPP02</t>
  </si>
  <si>
    <t>LPP03</t>
  </si>
  <si>
    <t>LPP04</t>
  </si>
  <si>
    <t>Organico medio annuo dipendenti nel triennio (nel caso di personale distaccato a beneficio della iscrivente va data evidenza del contratto di distacco e le motivazione della società "distaccante")</t>
  </si>
  <si>
    <t>LPP05</t>
  </si>
  <si>
    <t>Capo Cantiere</t>
  </si>
  <si>
    <t>LPP06</t>
  </si>
  <si>
    <t>Capo Squadra Impianti Elettrici</t>
  </si>
  <si>
    <t>LPP07</t>
  </si>
  <si>
    <t>Capo Squadra Impianti Edile</t>
  </si>
  <si>
    <t>LPP08</t>
  </si>
  <si>
    <t>Capo Squadra Impianti idrico sanitari, condizionamento e riscaldamento e impianti speciali di depurazione</t>
  </si>
  <si>
    <t>LPP09</t>
  </si>
  <si>
    <t>Squadra (composta da 2 persone) elettrica</t>
  </si>
  <si>
    <t>LPP10</t>
  </si>
  <si>
    <t>Squadra (composta da 2 persone) edile</t>
  </si>
  <si>
    <t>LPP11</t>
  </si>
  <si>
    <t>Squadra (composta da 2 persone) Impianti idrico sanitari, condizionamento e riscaldamento e impianti speciali di depurazione</t>
  </si>
  <si>
    <t>MEZZI E STRUMENTAZIONE</t>
  </si>
  <si>
    <t>LPM</t>
  </si>
  <si>
    <t>Quantità minima disponibile</t>
  </si>
  <si>
    <t>LPM01</t>
  </si>
  <si>
    <t>Autocarro promiscuo munito di utensili necessari allo svolgimento delle attività di fornitura, posa in opera e manutenzione impianti</t>
  </si>
  <si>
    <t>LPM02</t>
  </si>
  <si>
    <t>Pompa del vuoto DEMAG WPS 196</t>
  </si>
  <si>
    <t>LPM03</t>
  </si>
  <si>
    <t>LPM04</t>
  </si>
  <si>
    <t>Pala gommata potenza 80-100kW</t>
  </si>
  <si>
    <t>LPM05</t>
  </si>
  <si>
    <t>Mini escavatore</t>
  </si>
  <si>
    <t>LPM06</t>
  </si>
  <si>
    <t>Mini pala</t>
  </si>
  <si>
    <t>LPM07</t>
  </si>
  <si>
    <t>LPM08</t>
  </si>
  <si>
    <t>Camion con portata minima 10 t</t>
  </si>
  <si>
    <t>LPM09</t>
  </si>
  <si>
    <t>Gruppo elettrogeno mobile taglia minima 5 kW</t>
  </si>
  <si>
    <t>LPM10</t>
  </si>
  <si>
    <t>Ponteggio omologato (trabattello) di sviluppo minimo 8 m</t>
  </si>
  <si>
    <t>LPM11</t>
  </si>
  <si>
    <t>Macchina per travaso e trattamento SF6 (DILO tipo Economy/L B040R01 o similare)</t>
  </si>
  <si>
    <t>LPM12</t>
  </si>
  <si>
    <t>Box ufficio</t>
  </si>
  <si>
    <t>LPM13</t>
  </si>
  <si>
    <t>Box spogliatoio</t>
  </si>
  <si>
    <t>Apparecchi di prova/collaudo</t>
  </si>
  <si>
    <t>LPM14</t>
  </si>
  <si>
    <t>Loop tester</t>
  </si>
  <si>
    <t>LPM15</t>
  </si>
  <si>
    <t>Manomentri per la verifca di pressione SF6</t>
  </si>
  <si>
    <t>LPM16</t>
  </si>
  <si>
    <t>Rilevatori per ricerca fughe gas</t>
  </si>
  <si>
    <t>REFERENZE</t>
  </si>
  <si>
    <t>LPR</t>
  </si>
  <si>
    <t xml:space="preserve">Minimo richiesto </t>
  </si>
  <si>
    <t>LPR01</t>
  </si>
  <si>
    <t>LPR02</t>
  </si>
  <si>
    <t>LPR03</t>
  </si>
  <si>
    <t>CERTIFICAZIONI</t>
  </si>
  <si>
    <t>LPC</t>
  </si>
  <si>
    <t>Certificazioni</t>
  </si>
  <si>
    <t>Obbligatorio (si/no)</t>
  </si>
  <si>
    <t>Possesso (si/no)</t>
  </si>
  <si>
    <t>LPC01</t>
  </si>
  <si>
    <t xml:space="preserve">UNI EN ISO 14001 </t>
  </si>
  <si>
    <t>si</t>
  </si>
  <si>
    <t>LPC02</t>
  </si>
  <si>
    <t>ISO 45001/OHSAS 18001 in adeguamento</t>
  </si>
  <si>
    <t>no</t>
  </si>
  <si>
    <t>LPC03</t>
  </si>
  <si>
    <t>INDICI BILANCIO</t>
  </si>
  <si>
    <t>LIB</t>
  </si>
  <si>
    <t>Numero condizioni soddisfatte</t>
  </si>
  <si>
    <t>LIB01</t>
  </si>
  <si>
    <t>Attivo liquido su Passivo Corrente (Indice di liquidità immediata o Acid Test) ≥ 0,5</t>
  </si>
  <si>
    <t>LIB02</t>
  </si>
  <si>
    <t>Incidenza Debiti a breve su fatturato ≤ 75%</t>
  </si>
  <si>
    <t>LIB03</t>
  </si>
  <si>
    <t>Risultato Operativo su Capitale Investito (R.O.I.) ≥ 2%</t>
  </si>
  <si>
    <t>LIB04</t>
  </si>
  <si>
    <t>Risultato Operativo su Ricavi (R.O.S.) ≥ 4%</t>
  </si>
  <si>
    <t>LIB05</t>
  </si>
  <si>
    <t>Valore della produzione meno costo della produzione &gt; 0</t>
  </si>
  <si>
    <t>LIB06</t>
  </si>
  <si>
    <t>Patrimonio netto ≥ al 5% del Valore della Produzione</t>
  </si>
  <si>
    <t>Possesso (SI/NO)</t>
  </si>
  <si>
    <t>Totale</t>
  </si>
  <si>
    <t>OG9 “Impianti per la produzione di energia elettrica”</t>
  </si>
  <si>
    <t>OG12 “Opere e impianti di bonifica e protezione ambientale”</t>
  </si>
  <si>
    <t>OS3 “Impianti idrico-sanitario, cucine, lavanderie”</t>
  </si>
  <si>
    <t>OS4 “Impianti elettromeccanici Trasportatori”</t>
  </si>
  <si>
    <t>OS5 “Impianti pneumatici e antintrusione”</t>
  </si>
  <si>
    <t>OS8 “Opere di impermeabilizzazione”</t>
  </si>
  <si>
    <t>OS19 "Cablaggi strutturali"</t>
  </si>
  <si>
    <t>OS28 “Impianti termici e di condizionamento”</t>
  </si>
  <si>
    <t>OS30 “Impianti interni, elettrici, telefonici, radiofonici e televisivi”</t>
  </si>
  <si>
    <t>MPP</t>
  </si>
  <si>
    <t>MPP01</t>
  </si>
  <si>
    <t>MPP02</t>
  </si>
  <si>
    <t>MPP03</t>
  </si>
  <si>
    <t>MPP04</t>
  </si>
  <si>
    <t>MPM</t>
  </si>
  <si>
    <t>MPM01</t>
  </si>
  <si>
    <t>Autocarro promiscuo munito di autorizzazioni ed utensili necessari allo svolgimento delle attività di fornitura, posa in opera e manutenzione impianti Elettrici/Edili/imp. Condizionamento - Riscaldamento - Idrico sanitari</t>
  </si>
  <si>
    <t>MPM02</t>
  </si>
  <si>
    <t>MPM03</t>
  </si>
  <si>
    <t>MPR</t>
  </si>
  <si>
    <t>MPR01</t>
  </si>
  <si>
    <t>MPR02</t>
  </si>
  <si>
    <t>MPR03</t>
  </si>
  <si>
    <t>MPC</t>
  </si>
  <si>
    <t>MPC01</t>
  </si>
  <si>
    <t>MPC02</t>
  </si>
  <si>
    <t>MPC03</t>
  </si>
  <si>
    <t>MPC04</t>
  </si>
  <si>
    <t>MIB</t>
  </si>
  <si>
    <t>MIB01</t>
  </si>
  <si>
    <t>MIB02</t>
  </si>
  <si>
    <t>MIB03</t>
  </si>
  <si>
    <t>MIB04</t>
  </si>
  <si>
    <t>MIB05</t>
  </si>
  <si>
    <t>MIB06</t>
  </si>
  <si>
    <t>NOTE</t>
  </si>
  <si>
    <r>
      <rPr>
        <b/>
        <sz val="11"/>
        <color theme="1"/>
        <rFont val="Calibri"/>
        <family val="2"/>
        <scheme val="minor"/>
      </rPr>
      <t>Nota 2:</t>
    </r>
    <r>
      <rPr>
        <sz val="10"/>
        <rFont val="Arial"/>
        <family val="2"/>
      </rPr>
      <t xml:space="preserve"> Il soggetto che ha assunto in regime di subappalto prestazioni rientranti nelle categorie di specializzazione per la quale richiede la qualificazione può utlizzare per la qualificazione stessa l'ammontare di tali interventi</t>
    </r>
  </si>
  <si>
    <t>OG9 “Impianti per la produzione di energia elettrica, PANNELLI FOTOVOLTAICI”</t>
  </si>
  <si>
    <t>OS3 “Impianti idrico-sanitario, cucine, lavanderie, ANTINCENDIO”</t>
  </si>
  <si>
    <t>OS4 “Impianti elettromeccanici Trasportatori, ASCENSORI”</t>
  </si>
  <si>
    <t>OS5 “Impianti pneumatici e ANTINTRUSIONE”</t>
  </si>
  <si>
    <t>OS30 “Impianti interni, elettrici, telefonici, radiofonici e televisivi, UPS”</t>
  </si>
  <si>
    <t>Requisiti - Categorie Multiservice Principali</t>
  </si>
  <si>
    <t>Requisiti - Categorie Multiservice Secondarie</t>
  </si>
  <si>
    <t>Requisiti - Categorie Lavori Secondari</t>
  </si>
  <si>
    <t>Requisiti - Categorie Lavori Principali</t>
  </si>
  <si>
    <t>Min della coppia</t>
  </si>
  <si>
    <t>Max della coppia</t>
  </si>
  <si>
    <t>Classifica nr</t>
  </si>
  <si>
    <t>NO</t>
  </si>
  <si>
    <t>SI</t>
  </si>
  <si>
    <t>I</t>
  </si>
  <si>
    <t>Punteggio</t>
  </si>
  <si>
    <t>Classe</t>
  </si>
  <si>
    <t>Max</t>
  </si>
  <si>
    <t>Posizionamento Classe Interpello</t>
  </si>
  <si>
    <t>III</t>
  </si>
  <si>
    <t/>
  </si>
  <si>
    <t>Obbligatorio (SI/NO)</t>
  </si>
  <si>
    <t>II</t>
  </si>
  <si>
    <t>IV</t>
  </si>
  <si>
    <t>V</t>
  </si>
  <si>
    <t>VII</t>
  </si>
  <si>
    <t>Minimi richiesti per classe di interpello</t>
  </si>
  <si>
    <t>5-10</t>
  </si>
  <si>
    <t>Organico medio annuo dipendenti nel triennio (nel caso di personale distaccato a beneficio della iscrivente va data evidenza del contratto di distacco e la motivazione della società "distaccante")</t>
  </si>
  <si>
    <t>Autocarro con gru portata utile 4t-10t</t>
  </si>
  <si>
    <t>Automezzi per trasporto personale</t>
  </si>
  <si>
    <r>
      <rPr>
        <b/>
        <sz val="11"/>
        <color theme="1"/>
        <rFont val="Calibri"/>
        <family val="2"/>
        <scheme val="minor"/>
      </rPr>
      <t xml:space="preserve">Nota 1: </t>
    </r>
    <r>
      <rPr>
        <sz val="10"/>
        <rFont val="Arial"/>
        <family val="2"/>
      </rPr>
      <t>Il soggetto che ha affidato in subappalto quota delle prestazioni rientranti nella categoria di specializzazione per la quale chiede la qualificazione può utilizzare per la qualificazione stessa anche la quota subappaltata purchè essa non superi il 30% dell'ammontare complessivo delle prestazioni a lui attribuite dal Certificato Esecuzione Lavori; in caso contrario l'ammontare delle prestazioni è decurtato dalla quota eccedente quella anzidetta del 30%</t>
    </r>
  </si>
  <si>
    <t>Flotta aziendale tecnica (furgoni dotati di attrezzature e trasporto personale)</t>
  </si>
  <si>
    <t>Organigramma disponibile (SI/NO)</t>
  </si>
  <si>
    <t>Resp Amministrativo/acquisti (*inserire organigramma a comprova del resp.amministrativo per le classi di interpello B-E)</t>
  </si>
  <si>
    <t>Resp Uff Tecnico * (figura preposta alla predispsposizione di offerte tenico/economiche e gestione commessa;Direttore tecnico*; (*inserire organigramma a comprova per le classi di interpello B-E)</t>
  </si>
  <si>
    <t>Resp Uff Tecnico * (figura preposta alla predisposizione di offerte tenico/economiche e gestione commessa; Direttore tecnico* (*inserire organigramma a comprova per le classi di interpello B-E)</t>
  </si>
  <si>
    <t>Resp Amministrativo/acquisti (*inserire organigramma a comprova del resp. Amministrativo per le classi di interpello B-E)</t>
  </si>
  <si>
    <t>Struttura organizzativa (propria o esternalizzata con contratto vigente al momento della presentazione dell'istanza e valido per l'intera durata della qualifica) con capacità di audit; Funzione aziendale preposta alle verifiche in ambito procedura 231 (Impegno ad istituirla entro 6 mesi dall'iscrizione all'Albo)  (*inserire organigramma/contratto/impegno a comprova per le classi di interpello C-E)</t>
  </si>
  <si>
    <t>Struttura organizzativa (propria o esternalizzata con contratto vigente al momento della presentazione dell'istanza e valido per l'intera durata della qualifica) con capacità di audit; Funzione aziendale preposta alle verifiche in ambito procedura 231 (Impegno ad istituirla entro 6 mesi dall'iscrizione all'Albo)  (*inserire organigramma/contratto/impegno a comprova per le classi di interpello B-E)</t>
  </si>
  <si>
    <t>Quantità minima disponibile
(indicare la %)</t>
  </si>
  <si>
    <t xml:space="preserve">Data di nascita </t>
  </si>
  <si>
    <r>
      <t xml:space="preserve">Personale </t>
    </r>
    <r>
      <rPr>
        <b/>
        <i/>
        <sz val="10"/>
        <color rgb="FF005CAB"/>
        <rFont val="Calibri"/>
        <family val="2"/>
        <scheme val="minor"/>
      </rPr>
      <t>(regolarmente inquadrato negli organici aziendali e salvo ove diversamente indicato, conteggiato una sola volta non potendo essere considerato contemporaneamente su più ruoli)</t>
    </r>
  </si>
  <si>
    <r>
      <t>Mezzi</t>
    </r>
    <r>
      <rPr>
        <b/>
        <i/>
        <sz val="8"/>
        <color rgb="FF005CAB"/>
        <rFont val="Calibri"/>
        <family val="2"/>
        <scheme val="minor"/>
      </rPr>
      <t xml:space="preserve"> </t>
    </r>
    <r>
      <rPr>
        <b/>
        <i/>
        <sz val="10"/>
        <color rgb="FF005CAB"/>
        <rFont val="Calibri"/>
        <family val="2"/>
        <scheme val="minor"/>
      </rPr>
      <t>(esistenza di proprietà/leasing o garantite da accordi formali  per intera durata della qualificazione)</t>
    </r>
  </si>
  <si>
    <r>
      <t xml:space="preserve">Indici di bilancio </t>
    </r>
    <r>
      <rPr>
        <b/>
        <i/>
        <sz val="10"/>
        <color rgb="FF005CAB"/>
        <rFont val="Calibri"/>
        <family val="2"/>
        <scheme val="minor"/>
      </rPr>
      <t>Soddisfacimento del Minimo richiesto tra le condizioni elencate</t>
    </r>
  </si>
  <si>
    <t>Categorie per attestazione SOA - Lavori Principali</t>
  </si>
  <si>
    <t>MEZZI E 
STRUMENTAZIONE</t>
  </si>
  <si>
    <t>REFERENZE
FATTURATO</t>
  </si>
  <si>
    <r>
      <t xml:space="preserve">Indici di bilancio </t>
    </r>
    <r>
      <rPr>
        <b/>
        <i/>
        <sz val="10"/>
        <color rgb="FF005CAB"/>
        <rFont val="Calibri"/>
        <family val="2"/>
        <scheme val="minor"/>
      </rPr>
      <t>Soddisfacimento del minimo richiesto tra le condizioni elencate</t>
    </r>
  </si>
  <si>
    <t>Categorie per attestazione SOA - Multiservice Secondarie</t>
  </si>
  <si>
    <t>Categorie per attestazione SOA - Lavori Secondari</t>
  </si>
  <si>
    <t>(*) In caso di Procuratore, allegare a portale la relativa procura</t>
  </si>
  <si>
    <t>Consorziate esecutrici per le quali si richiede
l'iscrizione (selezionare)</t>
  </si>
  <si>
    <t>Struttura posseduta (Propria o Esterna) o impegno ad istituirla</t>
  </si>
  <si>
    <t>Anno dell'ultimo bilancio disponibile</t>
  </si>
  <si>
    <t>Categorie Lavori Secondari - LAS</t>
  </si>
  <si>
    <r>
      <t xml:space="preserve">Indicare il possesso dell'Organigramma Aziendale </t>
    </r>
    <r>
      <rPr>
        <b/>
        <i/>
        <sz val="9"/>
        <color rgb="FF0055A0"/>
        <rFont val="Arial Bold"/>
      </rPr>
      <t>(rif. LPP, MPP)</t>
    </r>
  </si>
  <si>
    <r>
      <rPr>
        <b/>
        <sz val="11"/>
        <color theme="1"/>
        <rFont val="Calibri"/>
        <family val="2"/>
        <scheme val="minor"/>
      </rPr>
      <t xml:space="preserve">Nota 1: </t>
    </r>
    <r>
      <rPr>
        <sz val="10"/>
        <rFont val="Arial"/>
        <family val="2"/>
      </rPr>
      <t>Il soggetto che ha affidato in subappalto quota delle prestazioni rientranti nella categoria di specializzazione per la quale chiede la qualificazione può utilizzare per la qualificazione stessa anche la quota subappaltata purchè essa non superi il 50% dell'ammontare complessivo delle prestazioni a lui attribuite dal Certificato Esecuzione Lavori; in caso contrario l'ammontare delle prestazioni è decurtato dalla quota eccedente quella anzidetta del 50%</t>
    </r>
  </si>
  <si>
    <r>
      <t>Indicare il possesso di una Struttura organizzativa con capacità di audit e preposta alle verifiche in ambito procedura 231 (Propria o Esterna, se posseduta) o l'impegno ad istituirla entro 6 mesi dall'iscrizione in Albo</t>
    </r>
    <r>
      <rPr>
        <b/>
        <i/>
        <sz val="9"/>
        <color rgb="FF0055A0"/>
        <rFont val="Arial Bold"/>
      </rPr>
      <t xml:space="preserve"> (rif. LPP, MPP)</t>
    </r>
  </si>
  <si>
    <t>Indicare i dati desumibili dall'ultimo bilancio approvato e depositato</t>
  </si>
  <si>
    <t>Indicare l'anno di riferimento corrispondente all'ultimo bilancio chiuso ed approvato</t>
  </si>
  <si>
    <t>LAS04</t>
  </si>
  <si>
    <t>LAS05</t>
  </si>
  <si>
    <t>LAS06</t>
  </si>
  <si>
    <t>LAS07</t>
  </si>
  <si>
    <t>LAS08</t>
  </si>
  <si>
    <t>LAS09</t>
  </si>
  <si>
    <t>LAS10</t>
  </si>
  <si>
    <t>LAR</t>
  </si>
  <si>
    <t>LAR01</t>
  </si>
  <si>
    <t>LAR02</t>
  </si>
  <si>
    <t>LAR03</t>
  </si>
  <si>
    <t>LAC</t>
  </si>
  <si>
    <t>LAC01</t>
  </si>
  <si>
    <t>LAC02</t>
  </si>
  <si>
    <t>LAC03</t>
  </si>
  <si>
    <t>MUR</t>
  </si>
  <si>
    <t>MUR01</t>
  </si>
  <si>
    <t>MUR02</t>
  </si>
  <si>
    <t>MUR03</t>
  </si>
  <si>
    <t>MUC</t>
  </si>
  <si>
    <t>MUC01</t>
  </si>
  <si>
    <t>MUC02</t>
  </si>
  <si>
    <t>MUC03</t>
  </si>
  <si>
    <r>
      <t xml:space="preserve">Ai fini dell'iscrizione al Comparto dovranno essere soddisfatti due o più requisiti tra quelli sotto elencati </t>
    </r>
    <r>
      <rPr>
        <b/>
        <i/>
        <sz val="9"/>
        <color rgb="FF0055A0"/>
        <rFont val="Arial Bold"/>
      </rPr>
      <t>(rif. LIB, MIB)</t>
    </r>
  </si>
  <si>
    <t>Esito qualificazione</t>
  </si>
  <si>
    <t>Inserire i dati di uno o più referenti aziendali per la qualificazione al Comparto</t>
  </si>
  <si>
    <t>Selezionare le Regioni di interesse ai fini della qualifica al Comparto</t>
  </si>
  <si>
    <r>
      <t xml:space="preserve">Indicare il possesso del Rating di legalità ovvero la dichiarazione di impegno di richiesta presso AGCM entro 3 mesi dalla di presentazione istanza di qualificazione al Comparto </t>
    </r>
    <r>
      <rPr>
        <b/>
        <i/>
        <sz val="9"/>
        <color rgb="FF0055A0"/>
        <rFont val="Arial Bold"/>
      </rPr>
      <t>(rif. MPC)</t>
    </r>
  </si>
  <si>
    <t>Indicare le categorie possedute ma non previste nel Sottocomparto Categorie Multiservice di Poste o per le quali non intende qualificarsi:</t>
  </si>
  <si>
    <t>&gt;=3</t>
  </si>
  <si>
    <t>Possesso Rating di legalità ovvero produzione, entro 3 mesi dalla presentazione dell'istanza di Iscrizione al Comparto, di avvenuta richiesta di rilascio ad AGCM</t>
  </si>
  <si>
    <r>
      <t>Indicare le Certificazioni possedute tra quelle di seguito riportate</t>
    </r>
    <r>
      <rPr>
        <b/>
        <i/>
        <sz val="9"/>
        <color rgb="FF0055A0"/>
        <rFont val="Arial Bold"/>
      </rPr>
      <t xml:space="preserve"> (rif. LPC, LAC, MPC, MUC)</t>
    </r>
  </si>
  <si>
    <t>Fatturato Totale Medio - FTM
(&gt;= 2.000.000 €)</t>
  </si>
  <si>
    <t>Fatturato Specifico Medio - FSM
(&gt;= 1.000.000 €)</t>
  </si>
  <si>
    <t>Categorie Lavori Principali - LCP</t>
  </si>
  <si>
    <t>Categorie Multiservice Principali - MCP</t>
  </si>
  <si>
    <t>Categorie Multiservice Secondarie - MCS</t>
  </si>
  <si>
    <t>LCP</t>
  </si>
  <si>
    <t>LCP01</t>
  </si>
  <si>
    <t>LCP02</t>
  </si>
  <si>
    <t>LCP03</t>
  </si>
  <si>
    <t>ISO 9001</t>
  </si>
  <si>
    <t>MCP</t>
  </si>
  <si>
    <t>MCP01</t>
  </si>
  <si>
    <t>MCP02</t>
  </si>
  <si>
    <t>MCP03</t>
  </si>
  <si>
    <t>MCS</t>
  </si>
  <si>
    <t>MCS01</t>
  </si>
  <si>
    <t>MCS02</t>
  </si>
  <si>
    <t>MCS03</t>
  </si>
  <si>
    <t>MCS04</t>
  </si>
  <si>
    <t>MCS05</t>
  </si>
  <si>
    <t>MCS06</t>
  </si>
  <si>
    <t>MCS07</t>
  </si>
  <si>
    <r>
      <rPr>
        <b/>
        <sz val="11"/>
        <color theme="1"/>
        <rFont val="Calibri"/>
        <family val="2"/>
        <scheme val="minor"/>
      </rPr>
      <t>Nota 3:</t>
    </r>
    <r>
      <rPr>
        <sz val="10"/>
        <rFont val="Arial"/>
        <family val="2"/>
      </rPr>
      <t xml:space="preserve"> Predisporre dettagliata relazione, sottoscritta digitalmente dal legale rappresentante della Società, degli incarichi svolti di cui ai precedenti punti MPR01, MPR02, MPR03 (ad esempio: committente, tipo di attività svolte, anno di realizzazione ecc.).
Detta relazione, dovrà essere caricata sul portale Posteprocurement nell’apposito campo [LAVMTS]_Referenze.</t>
    </r>
  </si>
  <si>
    <r>
      <t xml:space="preserve">Nota 3: </t>
    </r>
    <r>
      <rPr>
        <sz val="10"/>
        <color theme="1"/>
        <rFont val="Arial"/>
        <family val="2"/>
      </rPr>
      <t>Predisporre dettagliata relazione, sottoscritta digitalmente dal legale rappresentante della Società, degli incarichi svolti di cui ai precedenti punti LAR01, LAR02, LAR03 (ad esempio: committente, tipo di attività svolte, anno di realizzazione ecc.).
Detta relazione, dovrà essere caricata sul portale Posteprocurement nell’apposito campo [LAVMTS]_Referenze.</t>
    </r>
  </si>
  <si>
    <r>
      <rPr>
        <b/>
        <sz val="11"/>
        <color theme="1"/>
        <rFont val="Calibri"/>
        <family val="2"/>
        <scheme val="minor"/>
      </rPr>
      <t>Nota 3:</t>
    </r>
    <r>
      <rPr>
        <sz val="11"/>
        <color theme="1"/>
        <rFont val="Calibri"/>
        <family val="2"/>
        <scheme val="minor"/>
      </rPr>
      <t xml:space="preserve"> </t>
    </r>
    <r>
      <rPr>
        <sz val="10"/>
        <color theme="1"/>
        <rFont val="Arial"/>
        <family val="2"/>
      </rPr>
      <t>Predisporre dettagliata relazione, sottoscritta digitalmente dal legale rappresentante della Società, degli incarichi svolti di cui ai precedenti punti LPR01, LPR02, LPR03 (ad esempio: committente, tipo di attività svolte, anno di realizzazione ecc.).
Detta relazione, dovrà essere caricata sul portale Posteprocurement nell’apposito campo [LAVMTS]_Referenze.</t>
    </r>
  </si>
  <si>
    <r>
      <rPr>
        <b/>
        <sz val="11"/>
        <color theme="1"/>
        <rFont val="Calibri"/>
        <family val="2"/>
        <scheme val="minor"/>
      </rPr>
      <t>Nota 3:</t>
    </r>
    <r>
      <rPr>
        <sz val="10"/>
        <rFont val="Arial"/>
        <family val="2"/>
      </rPr>
      <t xml:space="preserve"> Predisporre dettagliata relazione, sottoscritta digitalmente dal legale rappresentante della Società, degli incarichi svolti di cui ai precedenti punti MUR01, MUR02, MUR03 (ad esempio: committente, tipo di attività svolte, anno di realizzazione ecc.).
Detta relazione, dovrà essere caricata sul portale Posteprocurement nell’apposito campo [LAVMTS]_Referenze.</t>
    </r>
  </si>
  <si>
    <r>
      <t xml:space="preserve">Referenze </t>
    </r>
    <r>
      <rPr>
        <b/>
        <i/>
        <sz val="10"/>
        <color rgb="FF005CAB"/>
        <rFont val="Calibri"/>
        <family val="2"/>
        <scheme val="minor"/>
      </rPr>
      <t>(Note 1,2,3)</t>
    </r>
  </si>
  <si>
    <r>
      <t>Referenze/Fatturato</t>
    </r>
    <r>
      <rPr>
        <b/>
        <i/>
        <sz val="10"/>
        <color rgb="FF005CAB"/>
        <rFont val="Calibri"/>
        <family val="2"/>
        <scheme val="minor"/>
      </rPr>
      <t>(Note 1,2,3)</t>
    </r>
  </si>
  <si>
    <t>Che l'impresa abbia eseguito nei 60 mesi antecedenti alla data di presentazione della istanza, incarichi per prestazioni rientranti nelle categorie "Lavori Principali" (LCP01, LCP02, LCP03) con fatturato non inferiore alla % indicata del valore della classe di interpello richiesta.</t>
  </si>
  <si>
    <t>Che l'impresa abbia eseguito nei 60 mesi antecedenti alla data di presentazione della istanza, incarico (contratto di punta) per prestazioni rientranti nelle categorie "Lavori Principali" (LCP01, LCP02, LCP03) con fatturato non inferiore alla % indicata del valore della classe di interpello richiesta.</t>
  </si>
  <si>
    <t>Che l'impresa abbia eseguito nei 60 mesi antecedenti alla data di presentazione della istanza, due incarichi (al netto del contratto di punta) per prestazioni rientranti nelle categorie "Lavori Principali" (LCP01, LCP02, LCP03) con fatturato complessivo non inferiore alla % indicata del valore della classe di interpello richiesta.</t>
  </si>
  <si>
    <t>Che l'impresa abbia eseguito nei 60 mesi antecedenti alla data di presentazione della istanza, incarichi per prestazioni rientranti in una categoria tra quelle indicate nella sezione "Lavori Secondari" (LAS01-LAS10)  con fatturato non inferiore alla % indicata del valore della classe SOA posseduta.</t>
  </si>
  <si>
    <t>Che l'impresa abbia eseguito nei 60 mesi antecedenti alla data di presentazione della istanza, incarico (contratto di punta) per prestazioni rientranti in una categoria tra quelle indicate nella sezione "Lavori Secondari" (LAS01-LAS10)  con fatturato non inferiore alla % indicata del valore della classe SOA posseduta.</t>
  </si>
  <si>
    <t>Che l'impresa abbia eseguito nei 60 mesi antecedenti alla data di presentazione della istanza, due incarichi (al netto del contratto di punta) per prestazioni rientranti in una categoria tra quelle indicate nella sezione "Lavori Secondari" (LAS01-LAS10)  con fatturato non inferiore alla % indicata del valore della classe SOA posseduta.</t>
  </si>
  <si>
    <t>Che l'impresa abbia eseguito nei 36 mesi antecedenti alla data di presentazione della istanza, incarichi per prestazioni rientranti nelle categorie "Multiservice Principali" (MCP01, MCP02, MCP03) con fatturato non inferiore alla % indicata del valore della classe di interpello richiesta.</t>
  </si>
  <si>
    <t>Che l'impresa abbia eseguito nei 36 mesi antecedenti alla data di presentazione della istanza, incarico (contratto di punta) per prestazioni rientranti nelle categorie "Multiservice Principali" (MCP01, MCP02, MCP03) con fatturato non inferiore alla % indicata del valore della classe di interpello richiesta.</t>
  </si>
  <si>
    <t>Che l'impresa abbia eseguito nei 36 mesi antecedenti alla data di presentazione della istanza, due incarichi (al netto del contratto di punta) per prestazioni rientranti nelle categorie "Multiservice Principali" (MCP01, MCP02, MCP03) con fatturato complessivo non inferiore alla % indicata del valore della classe di interpello richiesta.</t>
  </si>
  <si>
    <t>Che l'impresa abbia eseguito nei 60 mesi antecedenti alla data di presentazione della istanza, incarichi per prestazioni rientranti in una categoria tra quelle indicate nella sezione "Multiservice Secondarie"  (MCS01-MCS07) con fatturato non inferiore alla % indicata del valore della classe SOA posseduta.</t>
  </si>
  <si>
    <t>Che l'impresa abbia eseguito nei 60 mesi antecedenti alla data di presentazione della istanza, incarico (contratto di punta) per prestazioni rientranti in una categoria tra quelle indicate nella sezione "Multiservice Secondarie"  (MCS01-MCS07) con fatturato non inferiore alla % indicata del valore della classe SOA posseduta.</t>
  </si>
  <si>
    <t>Che l'impresa abbia eseguito nei 60 mesi antecedenti alla data di presentazione della istanza, due incarichi (al netto del contratto di punta) per prestazioni rientranti in una categoria tra quelle indicate nella sezione "Multiservice Secondarie"  (MCS01-MCS07) con fatturato non inferiore alla % indicata del valore della classe SOA posseduta.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</si>
</sst>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
    <numFmt numFmtId="165" formatCode="&quot;€&quot;\ #,##0"/>
    <numFmt numFmtId="166" formatCode="0.0%"/>
    <numFmt numFmtId="167" formatCode="0.0"/>
    <numFmt numFmtId="168" formatCode="#,##0.0"/>
  </numFmts>
  <fonts count="68">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55A0"/>
      <name val="Arial"/>
      <family val="2"/>
    </font>
    <font>
      <sz val="10"/>
      <color rgb="FF010202"/>
      <name val="Times New Roman"/>
      <family val="2"/>
    </font>
    <font>
      <i/>
      <sz val="8"/>
      <name val="Arial"/>
      <family val="2"/>
    </font>
    <font>
      <b/>
      <sz val="10"/>
      <color theme="0"/>
      <name val="Arial"/>
      <family val="2"/>
    </font>
    <font>
      <i/>
      <sz val="10"/>
      <color rgb="FF010202"/>
      <name val="Times New Roman Bold"/>
      <family val="2"/>
    </font>
    <font>
      <i/>
      <sz val="10"/>
      <name val="Arial"/>
      <family val="2"/>
    </font>
    <font>
      <sz val="10"/>
      <color rgb="FF005CAB"/>
      <name val="Arial"/>
      <family val="2"/>
    </font>
    <font>
      <b/>
      <sz val="16"/>
      <color rgb="FF005CAB"/>
      <name val="Arial Bold"/>
    </font>
    <font>
      <b/>
      <sz val="16"/>
      <color rgb="FF0055A0"/>
      <name val="Arial Bold"/>
    </font>
    <font>
      <b/>
      <sz val="12"/>
      <color rgb="FF0055A0"/>
      <name val="Arial Bold"/>
    </font>
    <font>
      <i/>
      <sz val="10"/>
      <color rgb="FF0055A0"/>
      <name val="Arial"/>
      <family val="2"/>
    </font>
    <font>
      <sz val="14"/>
      <color theme="0"/>
      <name val="Arial Bold"/>
      <family val="2"/>
    </font>
    <font>
      <i/>
      <sz val="8"/>
      <color theme="0"/>
      <name val="Arial Bold"/>
    </font>
    <font>
      <b/>
      <sz val="14"/>
      <color theme="0"/>
      <name val="Arial Bold"/>
    </font>
    <font>
      <sz val="14"/>
      <color theme="0"/>
      <name val="Arial Bold"/>
    </font>
    <font>
      <b/>
      <sz val="10"/>
      <color rgb="FF0055A0"/>
      <name val="Arial Bold"/>
    </font>
    <font>
      <b/>
      <sz val="20"/>
      <color rgb="FF005CAB"/>
      <name val="Arial Bold"/>
    </font>
    <font>
      <b/>
      <sz val="10"/>
      <color rgb="FF005CAB"/>
      <name val="Arial"/>
      <family val="2"/>
    </font>
    <font>
      <b/>
      <sz val="10"/>
      <color rgb="FF0055A0"/>
      <name val="Arial"/>
      <family val="2"/>
    </font>
    <font>
      <b/>
      <sz val="10"/>
      <name val="Arial"/>
      <family val="2"/>
    </font>
    <font>
      <b/>
      <sz val="10"/>
      <color rgb="FF005CAB"/>
      <name val="Arial Bold"/>
    </font>
    <font>
      <b/>
      <i/>
      <sz val="10"/>
      <color rgb="FF0055A0"/>
      <name val="Arial Bold"/>
    </font>
    <font>
      <sz val="11"/>
      <color rgb="FFFF0000"/>
      <name val="Calibri"/>
      <family val="2"/>
      <scheme val="minor"/>
    </font>
    <font>
      <b/>
      <sz val="11"/>
      <color theme="1"/>
      <name val="Calibri"/>
      <family val="2"/>
      <scheme val="minor"/>
    </font>
    <font>
      <b/>
      <i/>
      <sz val="18"/>
      <color theme="1"/>
      <name val="Calibri"/>
      <family val="2"/>
      <scheme val="minor"/>
    </font>
    <font>
      <i/>
      <sz val="16"/>
      <color theme="1"/>
      <name val="Calibri"/>
      <family val="2"/>
      <scheme val="minor"/>
    </font>
    <font>
      <b/>
      <i/>
      <sz val="16"/>
      <color theme="1"/>
      <name val="Calibri"/>
      <family val="2"/>
      <scheme val="minor"/>
    </font>
    <font>
      <b/>
      <sz val="9"/>
      <color theme="1"/>
      <name val="Calibri"/>
      <family val="2"/>
      <scheme val="minor"/>
    </font>
    <font>
      <sz val="11"/>
      <name val="Calibri"/>
      <family val="2"/>
      <scheme val="minor"/>
    </font>
    <font>
      <sz val="14"/>
      <color theme="1"/>
      <name val="Calibri"/>
      <family val="2"/>
      <scheme val="minor"/>
    </font>
    <font>
      <b/>
      <i/>
      <sz val="11"/>
      <color theme="1"/>
      <name val="Calibri"/>
      <family val="2"/>
      <scheme val="minor"/>
    </font>
    <font>
      <b/>
      <i/>
      <sz val="12"/>
      <color theme="1"/>
      <name val="Calibri"/>
      <family val="2"/>
      <scheme val="minor"/>
    </font>
    <font>
      <b/>
      <sz val="9"/>
      <color rgb="FF005CAB"/>
      <name val="Arial"/>
      <family val="2"/>
    </font>
    <font>
      <b/>
      <sz val="10"/>
      <color rgb="FFFF0000"/>
      <name val="Arial"/>
      <family val="2"/>
    </font>
    <font>
      <b/>
      <sz val="9"/>
      <color rgb="FFFF0000"/>
      <name val="Arial"/>
      <family val="2"/>
    </font>
    <font>
      <b/>
      <i/>
      <sz val="16"/>
      <name val="Calibri"/>
      <family val="2"/>
      <scheme val="minor"/>
    </font>
    <font>
      <b/>
      <sz val="11"/>
      <name val="Calibri"/>
      <family val="2"/>
      <scheme val="minor"/>
    </font>
    <font>
      <b/>
      <i/>
      <sz val="11"/>
      <color rgb="FFFF0000"/>
      <name val="Calibri"/>
      <family val="2"/>
      <scheme val="minor"/>
    </font>
    <font>
      <b/>
      <i/>
      <sz val="12"/>
      <color rgb="FFFF0000"/>
      <name val="Calibri"/>
      <family val="2"/>
      <scheme val="minor"/>
    </font>
    <font>
      <b/>
      <i/>
      <sz val="18"/>
      <color theme="0"/>
      <name val="Calibri"/>
      <family val="2"/>
      <scheme val="minor"/>
    </font>
    <font>
      <b/>
      <sz val="24"/>
      <color rgb="FF005CAB"/>
      <name val="Calibri"/>
      <family val="2"/>
      <scheme val="minor"/>
    </font>
    <font>
      <b/>
      <sz val="20"/>
      <color rgb="FF005CAB"/>
      <name val="Calibri"/>
      <family val="2"/>
      <scheme val="minor"/>
    </font>
    <font>
      <b/>
      <sz val="18"/>
      <color rgb="FF005CAB"/>
      <name val="Calibri"/>
      <family val="2"/>
      <scheme val="minor"/>
    </font>
    <font>
      <b/>
      <sz val="16"/>
      <color rgb="FF005CAB"/>
      <name val="Calibri"/>
      <family val="2"/>
      <scheme val="minor"/>
    </font>
    <font>
      <b/>
      <sz val="14"/>
      <color rgb="FF005CAB"/>
      <name val="Calibri"/>
      <family val="2"/>
      <scheme val="minor"/>
    </font>
    <font>
      <b/>
      <sz val="12"/>
      <color rgb="FF005CAB"/>
      <name val="Calibri"/>
      <family val="2"/>
      <scheme val="minor"/>
    </font>
    <font>
      <b/>
      <sz val="9"/>
      <color rgb="FF005CAB"/>
      <name val="Calibri"/>
      <family val="2"/>
      <scheme val="minor"/>
    </font>
    <font>
      <b/>
      <sz val="11"/>
      <color rgb="FF005CAB"/>
      <name val="Calibri"/>
      <family val="2"/>
      <scheme val="minor"/>
    </font>
    <font>
      <b/>
      <i/>
      <sz val="16"/>
      <color rgb="FF005CAB"/>
      <name val="Calibri"/>
      <family val="2"/>
      <scheme val="minor"/>
    </font>
    <font>
      <b/>
      <i/>
      <sz val="10"/>
      <color rgb="FF005CAB"/>
      <name val="Calibri"/>
      <family val="2"/>
      <scheme val="minor"/>
    </font>
    <font>
      <b/>
      <i/>
      <sz val="8"/>
      <color rgb="FF005CAB"/>
      <name val="Calibri"/>
      <family val="2"/>
      <scheme val="minor"/>
    </font>
    <font>
      <sz val="11"/>
      <color rgb="FF005CAB"/>
      <name val="Calibri"/>
      <family val="2"/>
      <scheme val="minor"/>
    </font>
    <font>
      <sz val="14"/>
      <color rgb="FF005CAB"/>
      <name val="Calibri"/>
      <family val="2"/>
      <scheme val="minor"/>
    </font>
    <font>
      <b/>
      <sz val="9"/>
      <name val="Calibri"/>
      <family val="2"/>
      <scheme val="minor"/>
    </font>
    <font>
      <b/>
      <i/>
      <sz val="9"/>
      <color rgb="FF0055A0"/>
      <name val="Arial Bold"/>
    </font>
    <font>
      <sz val="10"/>
      <color theme="1"/>
      <name val="Arial"/>
      <family val="2"/>
    </font>
  </fonts>
  <fills count="8">
    <fill>
      <patternFill patternType="none"/>
    </fill>
    <fill>
      <patternFill patternType="gray125"/>
    </fill>
    <fill>
      <patternFill patternType="solid">
        <fgColor rgb="FF005CAB"/>
        <bgColor indexed="64"/>
      </patternFill>
    </fill>
    <fill>
      <patternFill patternType="solid">
        <fgColor rgb="FFF1E90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005CAB"/>
        <bgColor theme="0"/>
      </patternFill>
    </fill>
  </fills>
  <borders count="40">
    <border>
      <left/>
      <right/>
      <top/>
      <bottom/>
      <diagonal/>
    </border>
    <border>
      <left/>
      <right style="thin">
        <color rgb="FF005CAB"/>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5CAB"/>
      </left>
      <right/>
      <top style="thin">
        <color rgb="FF005CAB"/>
      </top>
      <bottom style="thin">
        <color rgb="FF005CAB"/>
      </bottom>
      <diagonal/>
    </border>
    <border>
      <left/>
      <right style="thin">
        <color rgb="FF005CAB"/>
      </right>
      <top style="thin">
        <color rgb="FF005CAB"/>
      </top>
      <bottom style="thin">
        <color rgb="FF005CAB"/>
      </bottom>
      <diagonal/>
    </border>
    <border>
      <left style="thin">
        <color indexed="64"/>
      </left>
      <right style="thin">
        <color indexed="64"/>
      </right>
      <top style="thin">
        <color indexed="64"/>
      </top>
      <bottom style="thin">
        <color indexed="64"/>
      </bottom>
      <diagonal/>
    </border>
    <border>
      <left style="thin">
        <color theme="0"/>
      </left>
      <right/>
      <top/>
      <bottom/>
      <diagonal/>
    </border>
    <border>
      <left style="thin">
        <color rgb="FF005CAB"/>
      </left>
      <right style="thin">
        <color rgb="FF005CAB"/>
      </right>
      <top style="thin">
        <color rgb="FF005CAB"/>
      </top>
      <bottom style="thin">
        <color rgb="FF005CAB"/>
      </bottom>
      <diagonal/>
    </border>
    <border>
      <left style="thin">
        <color rgb="FF005CAB"/>
      </left>
      <right/>
      <top/>
      <bottom/>
      <diagonal/>
    </border>
    <border>
      <left style="medium">
        <color rgb="FF005CAB"/>
      </left>
      <right/>
      <top style="medium">
        <color rgb="FF005CAB"/>
      </top>
      <bottom style="medium">
        <color rgb="FF005CAB"/>
      </bottom>
      <diagonal/>
    </border>
    <border>
      <left/>
      <right/>
      <top style="medium">
        <color rgb="FF005CAB"/>
      </top>
      <bottom style="medium">
        <color rgb="FF005CAB"/>
      </bottom>
      <diagonal/>
    </border>
    <border>
      <left/>
      <right style="medium">
        <color rgb="FF005CAB"/>
      </right>
      <top style="medium">
        <color rgb="FF005CAB"/>
      </top>
      <bottom style="medium">
        <color rgb="FF005CAB"/>
      </bottom>
      <diagonal/>
    </border>
    <border>
      <left/>
      <right/>
      <top style="thin">
        <color rgb="FF005CAB"/>
      </top>
      <bottom style="thin">
        <color rgb="FF005CAB"/>
      </bottom>
      <diagonal/>
    </border>
    <border>
      <left style="thin">
        <color indexed="64"/>
      </left>
      <right style="thin">
        <color indexed="64"/>
      </right>
      <top/>
      <bottom style="thin">
        <color indexed="64"/>
      </bottom>
      <diagonal/>
    </border>
    <border>
      <left style="thin">
        <color auto="1"/>
      </left>
      <right/>
      <top/>
      <bottom style="medium">
        <color rgb="FF005CAB"/>
      </bottom>
      <diagonal/>
    </border>
    <border>
      <left/>
      <right/>
      <top/>
      <bottom style="medium">
        <color rgb="FF005CAB"/>
      </bottom>
      <diagonal/>
    </border>
    <border>
      <left/>
      <right style="thin">
        <color auto="1"/>
      </right>
      <top/>
      <bottom style="medium">
        <color rgb="FF005CAB"/>
      </bottom>
      <diagonal/>
    </border>
    <border>
      <left/>
      <right style="thin">
        <color auto="1"/>
      </right>
      <top style="medium">
        <color rgb="FF005CAB"/>
      </top>
      <bottom/>
      <diagonal/>
    </border>
    <border>
      <left/>
      <right/>
      <top style="medium">
        <color rgb="FF005CAB"/>
      </top>
      <bottom/>
      <diagonal/>
    </border>
    <border>
      <left style="thin">
        <color auto="1"/>
      </left>
      <right/>
      <top style="medium">
        <color rgb="FF005CAB"/>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s>
  <cellStyleXfs count="3">
    <xf numFmtId="0" fontId="0" fillId="0" borderId="0"/>
    <xf numFmtId="0" fontId="11" fillId="0" borderId="0"/>
    <xf numFmtId="9" fontId="11" fillId="0" borderId="0" applyFont="0" applyFill="0" applyBorder="0" applyAlignment="0" applyProtection="0"/>
  </cellStyleXfs>
  <cellXfs count="458">
    <xf numFmtId="0" fontId="0" fillId="0" borderId="0" xfId="0"/>
    <xf numFmtId="0" fontId="12" fillId="0" borderId="0" xfId="0" applyNumberFormat="1" applyFont="1"/>
    <xf numFmtId="0" fontId="0" fillId="0" borderId="0" xfId="0" applyAlignment="1">
      <alignment vertical="center"/>
    </xf>
    <xf numFmtId="0" fontId="0" fillId="0" borderId="0" xfId="0" applyBorder="1" applyAlignment="1">
      <alignment horizontal="left" vertical="center"/>
    </xf>
    <xf numFmtId="0" fontId="20" fillId="0" borderId="0" xfId="0" applyNumberFormat="1" applyFont="1" applyAlignment="1">
      <alignment horizontal="center" vertical="center"/>
    </xf>
    <xf numFmtId="0" fontId="21" fillId="0" borderId="0" xfId="0" applyNumberFormat="1" applyFont="1" applyAlignment="1">
      <alignment horizontal="center" vertical="center"/>
    </xf>
    <xf numFmtId="0" fontId="0" fillId="0" borderId="6" xfId="0" applyBorder="1" applyAlignment="1">
      <alignment vertical="center"/>
    </xf>
    <xf numFmtId="0" fontId="18" fillId="0" borderId="0" xfId="0" applyFont="1" applyBorder="1" applyAlignment="1" applyProtection="1">
      <alignment horizontal="left" vertical="center"/>
      <protection locked="0"/>
    </xf>
    <xf numFmtId="0" fontId="18" fillId="0" borderId="0" xfId="0" applyFont="1" applyBorder="1" applyAlignment="1" applyProtection="1">
      <alignment horizontal="center" vertical="center"/>
      <protection locked="0"/>
    </xf>
    <xf numFmtId="0" fontId="27" fillId="0" borderId="0" xfId="0" applyNumberFormat="1" applyFont="1" applyBorder="1" applyAlignment="1">
      <alignment horizontal="center" vertical="center"/>
    </xf>
    <xf numFmtId="0" fontId="27" fillId="3" borderId="12" xfId="0" applyNumberFormat="1" applyFont="1" applyFill="1" applyBorder="1" applyAlignment="1">
      <alignment horizontal="center" vertical="center" wrapText="1"/>
    </xf>
    <xf numFmtId="0" fontId="18" fillId="0" borderId="14" xfId="0" applyFont="1" applyBorder="1" applyAlignment="1" applyProtection="1">
      <alignment horizontal="center" vertical="center"/>
      <protection locked="0"/>
    </xf>
    <xf numFmtId="0" fontId="0" fillId="0" borderId="0" xfId="0" applyBorder="1" applyAlignment="1">
      <alignment vertical="center"/>
    </xf>
    <xf numFmtId="0" fontId="27" fillId="3" borderId="12" xfId="0" applyNumberFormat="1" applyFont="1" applyFill="1" applyBorder="1" applyAlignment="1">
      <alignment horizontal="left" vertical="center" wrapText="1"/>
    </xf>
    <xf numFmtId="0" fontId="32" fillId="4" borderId="12" xfId="0" applyNumberFormat="1" applyFont="1" applyFill="1" applyBorder="1" applyAlignment="1">
      <alignment horizontal="center" vertical="center"/>
    </xf>
    <xf numFmtId="164" fontId="18" fillId="0" borderId="12" xfId="0" applyNumberFormat="1" applyFont="1" applyBorder="1" applyAlignment="1" applyProtection="1">
      <alignment horizontal="center" vertical="center"/>
      <protection locked="0"/>
    </xf>
    <xf numFmtId="0" fontId="27" fillId="0" borderId="5" xfId="0" applyNumberFormat="1" applyFont="1" applyBorder="1" applyAlignment="1">
      <alignment vertical="center"/>
    </xf>
    <xf numFmtId="0" fontId="11" fillId="0" borderId="0" xfId="1" applyAlignment="1">
      <alignment horizontal="center" vertical="center"/>
    </xf>
    <xf numFmtId="0" fontId="11" fillId="5" borderId="0" xfId="1" applyFill="1" applyAlignment="1">
      <alignment horizontal="center" vertical="center"/>
    </xf>
    <xf numFmtId="0" fontId="11" fillId="0" borderId="0" xfId="1" quotePrefix="1" applyAlignment="1">
      <alignment horizontal="center" vertical="center"/>
    </xf>
    <xf numFmtId="0" fontId="11" fillId="5" borderId="0" xfId="1" applyFill="1" applyAlignment="1">
      <alignment vertical="center"/>
    </xf>
    <xf numFmtId="0" fontId="11" fillId="5" borderId="0" xfId="1" applyFill="1" applyAlignment="1">
      <alignment vertical="center" wrapText="1"/>
    </xf>
    <xf numFmtId="0" fontId="11" fillId="5" borderId="0" xfId="1" applyFill="1" applyAlignment="1">
      <alignment horizontal="center" vertical="center" wrapText="1"/>
    </xf>
    <xf numFmtId="0" fontId="11" fillId="0" borderId="0" xfId="1" applyAlignment="1">
      <alignment vertical="center"/>
    </xf>
    <xf numFmtId="0" fontId="11" fillId="0" borderId="0" xfId="1" applyAlignment="1">
      <alignment vertical="center" wrapText="1"/>
    </xf>
    <xf numFmtId="0" fontId="38" fillId="0" borderId="0" xfId="1" applyFont="1" applyFill="1" applyBorder="1" applyAlignment="1">
      <alignment horizontal="center" vertical="center"/>
    </xf>
    <xf numFmtId="0" fontId="35" fillId="0" borderId="0" xfId="1" applyFont="1" applyFill="1" applyBorder="1" applyAlignment="1">
      <alignment horizontal="center" vertical="center" wrapText="1"/>
    </xf>
    <xf numFmtId="0" fontId="35" fillId="0" borderId="0" xfId="1" applyFont="1" applyFill="1" applyBorder="1" applyAlignment="1">
      <alignment vertical="center" wrapText="1"/>
    </xf>
    <xf numFmtId="0" fontId="11" fillId="0" borderId="0" xfId="1" applyFill="1" applyBorder="1" applyAlignment="1">
      <alignment horizontal="center" vertical="center" wrapText="1"/>
    </xf>
    <xf numFmtId="0" fontId="35" fillId="0" borderId="0" xfId="1" applyFont="1" applyFill="1" applyBorder="1" applyAlignment="1">
      <alignment horizontal="center" vertical="center"/>
    </xf>
    <xf numFmtId="0" fontId="11" fillId="0" borderId="0" xfId="1" applyFill="1" applyBorder="1" applyAlignment="1">
      <alignment horizontal="center" vertical="center"/>
    </xf>
    <xf numFmtId="9" fontId="34" fillId="0" borderId="0" xfId="1" applyNumberFormat="1" applyFont="1" applyFill="1" applyBorder="1" applyAlignment="1">
      <alignment horizontal="center" vertical="center"/>
    </xf>
    <xf numFmtId="0" fontId="34" fillId="0" borderId="0" xfId="1" applyFont="1" applyFill="1" applyBorder="1" applyAlignment="1">
      <alignment horizontal="center" vertical="center"/>
    </xf>
    <xf numFmtId="0" fontId="11" fillId="5" borderId="0" xfId="1" applyFill="1" applyBorder="1" applyAlignment="1">
      <alignment horizontal="center" vertical="center" wrapText="1"/>
    </xf>
    <xf numFmtId="0" fontId="11" fillId="5" borderId="0" xfId="1" applyFill="1" applyBorder="1" applyAlignment="1">
      <alignment horizontal="center" vertical="center"/>
    </xf>
    <xf numFmtId="0" fontId="0" fillId="4" borderId="0" xfId="0" applyFill="1" applyAlignment="1">
      <alignment vertical="center"/>
    </xf>
    <xf numFmtId="0" fontId="41" fillId="5" borderId="0" xfId="1" applyFont="1" applyFill="1" applyAlignment="1">
      <alignment vertical="center"/>
    </xf>
    <xf numFmtId="0" fontId="41" fillId="0" borderId="0" xfId="1" applyFont="1" applyAlignment="1">
      <alignment vertical="center"/>
    </xf>
    <xf numFmtId="0" fontId="11" fillId="0" borderId="0" xfId="1" applyFont="1" applyFill="1" applyBorder="1" applyAlignment="1">
      <alignment horizontal="left" vertical="center" wrapText="1"/>
    </xf>
    <xf numFmtId="0" fontId="36" fillId="5" borderId="0" xfId="1" applyFont="1" applyFill="1" applyBorder="1" applyAlignment="1">
      <alignment horizontal="center" vertical="center"/>
    </xf>
    <xf numFmtId="0" fontId="11" fillId="5" borderId="0" xfId="1" applyFill="1" applyBorder="1" applyAlignment="1">
      <alignment horizontal="left" vertical="center" wrapText="1"/>
    </xf>
    <xf numFmtId="0" fontId="11" fillId="5" borderId="0" xfId="1" applyFill="1" applyBorder="1" applyAlignment="1">
      <alignment vertical="center" wrapText="1"/>
    </xf>
    <xf numFmtId="9" fontId="34" fillId="0" borderId="6" xfId="1" applyNumberFormat="1" applyFont="1" applyFill="1" applyBorder="1" applyAlignment="1">
      <alignment horizontal="center" vertical="center"/>
    </xf>
    <xf numFmtId="0" fontId="11" fillId="5" borderId="28" xfId="1" applyFill="1" applyBorder="1" applyAlignment="1">
      <alignment vertical="center"/>
    </xf>
    <xf numFmtId="0" fontId="11" fillId="5" borderId="29" xfId="1" applyFill="1" applyBorder="1" applyAlignment="1">
      <alignment vertical="center"/>
    </xf>
    <xf numFmtId="0" fontId="11" fillId="5" borderId="30" xfId="1" applyFill="1" applyBorder="1" applyAlignment="1">
      <alignment vertical="center" wrapText="1"/>
    </xf>
    <xf numFmtId="0" fontId="11" fillId="5" borderId="0" xfId="1" applyFill="1" applyBorder="1" applyAlignment="1">
      <alignment vertical="center"/>
    </xf>
    <xf numFmtId="0" fontId="11" fillId="0" borderId="5" xfId="1" applyBorder="1" applyAlignment="1">
      <alignment horizontal="center" vertical="center"/>
    </xf>
    <xf numFmtId="0" fontId="10" fillId="0" borderId="0" xfId="1" applyFont="1" applyAlignment="1">
      <alignment horizontal="center" vertical="center"/>
    </xf>
    <xf numFmtId="1" fontId="11" fillId="0" borderId="0" xfId="1" applyNumberFormat="1" applyAlignment="1">
      <alignment horizontal="center" vertical="center"/>
    </xf>
    <xf numFmtId="0" fontId="35" fillId="0" borderId="0" xfId="1" applyFont="1" applyAlignment="1">
      <alignment horizontal="center" vertical="center"/>
    </xf>
    <xf numFmtId="0" fontId="10" fillId="0" borderId="0" xfId="1" applyFont="1" applyAlignment="1">
      <alignment vertical="center" wrapText="1"/>
    </xf>
    <xf numFmtId="0" fontId="18" fillId="0" borderId="19" xfId="0" applyFont="1" applyBorder="1" applyAlignment="1" applyProtection="1">
      <alignment horizontal="center" vertical="center"/>
    </xf>
    <xf numFmtId="0" fontId="0" fillId="0" borderId="0" xfId="0" applyBorder="1" applyAlignment="1">
      <alignment horizontal="center" vertical="center"/>
    </xf>
    <xf numFmtId="49" fontId="18" fillId="0" borderId="12" xfId="0" applyNumberFormat="1" applyFont="1" applyBorder="1" applyAlignment="1" applyProtection="1">
      <alignment horizontal="center" vertical="center"/>
      <protection locked="0"/>
    </xf>
    <xf numFmtId="0" fontId="18" fillId="0" borderId="12" xfId="0" applyFont="1" applyBorder="1" applyAlignment="1" applyProtection="1">
      <alignment horizontal="center" vertical="center" wrapText="1"/>
      <protection locked="0"/>
    </xf>
    <xf numFmtId="49" fontId="18" fillId="0" borderId="12" xfId="0" applyNumberFormat="1" applyFont="1" applyBorder="1" applyAlignment="1" applyProtection="1">
      <alignment horizontal="center" vertical="center" wrapText="1"/>
      <protection locked="0"/>
    </xf>
    <xf numFmtId="9" fontId="11" fillId="5" borderId="12" xfId="1" applyNumberFormat="1" applyFill="1" applyBorder="1" applyAlignment="1">
      <alignment horizontal="center" vertical="center"/>
    </xf>
    <xf numFmtId="0" fontId="9" fillId="5" borderId="12" xfId="1" applyFont="1" applyFill="1" applyBorder="1" applyAlignment="1">
      <alignment horizontal="center" vertical="center"/>
    </xf>
    <xf numFmtId="0" fontId="35" fillId="0" borderId="12" xfId="1" applyFont="1" applyFill="1" applyBorder="1" applyAlignment="1">
      <alignment horizontal="center" vertical="center" wrapText="1"/>
    </xf>
    <xf numFmtId="0" fontId="9" fillId="0" borderId="12" xfId="1" applyFont="1" applyFill="1" applyBorder="1" applyAlignment="1">
      <alignment horizontal="center" vertical="center"/>
    </xf>
    <xf numFmtId="0" fontId="29" fillId="0" borderId="6" xfId="0" applyFont="1" applyBorder="1" applyAlignment="1" applyProtection="1">
      <alignment horizontal="center" vertical="center"/>
    </xf>
    <xf numFmtId="0" fontId="22" fillId="0" borderId="0" xfId="0" applyNumberFormat="1" applyFont="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2" fillId="0" borderId="0" xfId="0" applyNumberFormat="1" applyFont="1" applyBorder="1" applyAlignment="1">
      <alignment vertical="center"/>
    </xf>
    <xf numFmtId="0" fontId="27" fillId="0" borderId="0" xfId="0" applyNumberFormat="1" applyFont="1" applyBorder="1" applyAlignment="1">
      <alignment vertical="center"/>
    </xf>
    <xf numFmtId="0" fontId="0" fillId="0" borderId="0" xfId="0" applyAlignment="1">
      <alignment horizontal="center" vertical="center"/>
    </xf>
    <xf numFmtId="0" fontId="12" fillId="0" borderId="5" xfId="0" applyNumberFormat="1" applyFont="1" applyBorder="1" applyAlignment="1">
      <alignment vertical="center"/>
    </xf>
    <xf numFmtId="0" fontId="12" fillId="0" borderId="3" xfId="0" applyNumberFormat="1" applyFont="1" applyBorder="1" applyAlignment="1">
      <alignment vertical="center"/>
    </xf>
    <xf numFmtId="0" fontId="0" fillId="0" borderId="3" xfId="0" applyBorder="1" applyAlignment="1">
      <alignment horizontal="center" vertical="center"/>
    </xf>
    <xf numFmtId="0" fontId="0" fillId="0" borderId="3" xfId="0" applyBorder="1" applyAlignment="1">
      <alignment vertical="center"/>
    </xf>
    <xf numFmtId="0" fontId="17" fillId="0" borderId="5" xfId="0" applyFont="1" applyBorder="1" applyAlignment="1">
      <alignment vertical="center"/>
    </xf>
    <xf numFmtId="0" fontId="0" fillId="0" borderId="19" xfId="0" applyBorder="1" applyAlignment="1">
      <alignment horizontal="center" vertical="center"/>
    </xf>
    <xf numFmtId="0" fontId="13" fillId="0" borderId="0" xfId="0" applyNumberFormat="1" applyFont="1" applyBorder="1" applyAlignment="1">
      <alignment vertical="center"/>
    </xf>
    <xf numFmtId="0" fontId="16" fillId="0" borderId="5" xfId="0" applyNumberFormat="1" applyFont="1" applyBorder="1" applyAlignment="1">
      <alignment vertical="center"/>
    </xf>
    <xf numFmtId="0" fontId="12" fillId="0" borderId="7" xfId="0" applyNumberFormat="1" applyFont="1" applyBorder="1" applyAlignment="1">
      <alignment vertical="center"/>
    </xf>
    <xf numFmtId="0" fontId="0" fillId="0" borderId="8" xfId="0" applyBorder="1" applyAlignment="1">
      <alignment horizontal="center" vertical="center"/>
    </xf>
    <xf numFmtId="0" fontId="12" fillId="0" borderId="21" xfId="0" applyNumberFormat="1" applyFont="1" applyBorder="1" applyAlignment="1">
      <alignment vertical="center"/>
    </xf>
    <xf numFmtId="0" fontId="0" fillId="0" borderId="22" xfId="0" applyBorder="1" applyAlignment="1">
      <alignment horizontal="center" vertical="center"/>
    </xf>
    <xf numFmtId="0" fontId="12" fillId="0" borderId="26" xfId="0" applyNumberFormat="1" applyFont="1" applyBorder="1" applyAlignment="1">
      <alignment vertical="center"/>
    </xf>
    <xf numFmtId="0" fontId="0" fillId="0" borderId="25" xfId="0" applyBorder="1" applyAlignment="1">
      <alignment vertical="center"/>
    </xf>
    <xf numFmtId="0" fontId="0" fillId="0" borderId="24" xfId="0" applyBorder="1" applyAlignment="1">
      <alignment vertical="center"/>
    </xf>
    <xf numFmtId="0" fontId="30" fillId="0" borderId="5" xfId="0" applyNumberFormat="1" applyFont="1" applyBorder="1" applyAlignment="1">
      <alignment horizontal="center" vertical="center"/>
    </xf>
    <xf numFmtId="0" fontId="30" fillId="0" borderId="0" xfId="0" applyNumberFormat="1" applyFont="1" applyBorder="1" applyAlignment="1">
      <alignment horizontal="center" vertical="center"/>
    </xf>
    <xf numFmtId="0" fontId="31" fillId="0" borderId="0" xfId="0" applyFont="1" applyBorder="1" applyAlignment="1">
      <alignment horizontal="center" vertical="center"/>
    </xf>
    <xf numFmtId="0" fontId="31" fillId="0" borderId="0" xfId="0" applyFont="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27" fillId="0" borderId="5" xfId="0" applyNumberFormat="1" applyFont="1" applyBorder="1" applyAlignment="1">
      <alignment horizontal="left" vertical="center" wrapText="1"/>
    </xf>
    <xf numFmtId="0" fontId="27" fillId="0" borderId="0" xfId="0" applyNumberFormat="1" applyFont="1" applyBorder="1" applyAlignment="1">
      <alignment horizontal="left" vertical="center" wrapText="1"/>
    </xf>
    <xf numFmtId="0" fontId="27" fillId="0" borderId="6" xfId="0" applyNumberFormat="1" applyFont="1" applyBorder="1" applyAlignment="1">
      <alignment horizontal="left" vertical="center" wrapText="1"/>
    </xf>
    <xf numFmtId="0" fontId="18" fillId="0" borderId="12" xfId="0" applyFont="1" applyBorder="1" applyAlignment="1" applyProtection="1">
      <alignment horizontal="center" vertical="center"/>
      <protection locked="0"/>
    </xf>
    <xf numFmtId="0" fontId="35" fillId="6" borderId="12" xfId="1" applyFont="1" applyFill="1" applyBorder="1" applyAlignment="1">
      <alignment horizontal="center" vertical="center" wrapText="1"/>
    </xf>
    <xf numFmtId="0" fontId="35" fillId="5" borderId="12" xfId="1" applyFont="1" applyFill="1" applyBorder="1" applyAlignment="1">
      <alignment horizontal="center" vertical="center" wrapText="1"/>
    </xf>
    <xf numFmtId="0" fontId="11" fillId="5" borderId="31" xfId="1" applyFill="1" applyBorder="1" applyAlignment="1">
      <alignment horizontal="center" vertical="center"/>
    </xf>
    <xf numFmtId="0" fontId="11" fillId="5" borderId="12" xfId="1" applyFill="1" applyBorder="1" applyAlignment="1">
      <alignment horizontal="center" vertical="center"/>
    </xf>
    <xf numFmtId="0" fontId="40" fillId="0" borderId="0" xfId="1" applyFont="1" applyAlignment="1">
      <alignment horizontal="center" vertical="center"/>
    </xf>
    <xf numFmtId="0" fontId="47" fillId="0" borderId="0" xfId="1" applyFont="1" applyFill="1" applyBorder="1" applyAlignment="1">
      <alignment horizontal="center" vertical="center"/>
    </xf>
    <xf numFmtId="0" fontId="48" fillId="0" borderId="0" xfId="1" applyFont="1" applyFill="1" applyBorder="1" applyAlignment="1">
      <alignment horizontal="center" vertical="center" wrapText="1"/>
    </xf>
    <xf numFmtId="0" fontId="48" fillId="4" borderId="0" xfId="1" applyFont="1" applyFill="1" applyBorder="1" applyAlignment="1">
      <alignment horizontal="center" vertical="center" wrapText="1"/>
    </xf>
    <xf numFmtId="0" fontId="40" fillId="0" borderId="0" xfId="1" applyFont="1" applyFill="1" applyBorder="1" applyAlignment="1">
      <alignment horizontal="center" vertical="center" wrapText="1"/>
    </xf>
    <xf numFmtId="0" fontId="40" fillId="0" borderId="0" xfId="1" applyFont="1" applyFill="1" applyBorder="1" applyAlignment="1">
      <alignment horizontal="center" vertical="center"/>
    </xf>
    <xf numFmtId="9" fontId="40" fillId="0" borderId="0" xfId="1" applyNumberFormat="1" applyFont="1" applyFill="1" applyBorder="1" applyAlignment="1">
      <alignment horizontal="center" vertical="center"/>
    </xf>
    <xf numFmtId="0" fontId="40" fillId="5" borderId="0" xfId="1" applyFont="1" applyFill="1" applyBorder="1" applyAlignment="1">
      <alignment horizontal="left" vertical="center" wrapText="1"/>
    </xf>
    <xf numFmtId="0" fontId="40" fillId="5" borderId="0" xfId="1" applyFont="1" applyFill="1" applyAlignment="1">
      <alignment horizontal="center" vertical="center"/>
    </xf>
    <xf numFmtId="0" fontId="18" fillId="0" borderId="12" xfId="0" applyFont="1" applyBorder="1" applyAlignment="1" applyProtection="1">
      <alignment horizontal="center" vertical="center"/>
      <protection locked="0"/>
    </xf>
    <xf numFmtId="0" fontId="29" fillId="0" borderId="12" xfId="0" applyFont="1" applyBorder="1" applyAlignment="1" applyProtection="1">
      <alignment horizontal="center" vertical="center"/>
    </xf>
    <xf numFmtId="0" fontId="60" fillId="6" borderId="12" xfId="1" applyFont="1" applyFill="1" applyBorder="1" applyAlignment="1">
      <alignment vertical="center" wrapText="1"/>
    </xf>
    <xf numFmtId="0" fontId="54" fillId="6" borderId="12" xfId="1" applyFont="1" applyFill="1" applyBorder="1" applyAlignment="1">
      <alignment horizontal="center" vertical="center"/>
    </xf>
    <xf numFmtId="0" fontId="58" fillId="6" borderId="12" xfId="1" applyFont="1" applyFill="1" applyBorder="1" applyAlignment="1">
      <alignment horizontal="center" vertical="center"/>
    </xf>
    <xf numFmtId="0" fontId="60" fillId="5" borderId="12" xfId="1" applyFont="1" applyFill="1" applyBorder="1" applyAlignment="1">
      <alignment vertical="center" wrapText="1"/>
    </xf>
    <xf numFmtId="0" fontId="63" fillId="6" borderId="12" xfId="1" applyFont="1" applyFill="1" applyBorder="1" applyAlignment="1">
      <alignment vertical="center" wrapText="1"/>
    </xf>
    <xf numFmtId="0" fontId="63" fillId="0" borderId="27" xfId="1" applyFont="1" applyBorder="1" applyAlignment="1">
      <alignment vertical="center" wrapText="1"/>
    </xf>
    <xf numFmtId="0" fontId="63" fillId="0" borderId="12" xfId="1" applyFont="1" applyBorder="1" applyAlignment="1">
      <alignment vertical="center" wrapText="1"/>
    </xf>
    <xf numFmtId="0" fontId="59" fillId="0" borderId="12" xfId="1" applyFont="1" applyFill="1" applyBorder="1" applyAlignment="1">
      <alignment horizontal="center" vertical="center" wrapText="1"/>
    </xf>
    <xf numFmtId="0" fontId="63" fillId="4" borderId="12" xfId="1" applyFont="1" applyFill="1" applyBorder="1" applyAlignment="1" applyProtection="1">
      <alignment horizontal="center" vertical="center" wrapText="1"/>
    </xf>
    <xf numFmtId="0" fontId="59" fillId="5" borderId="12" xfId="1" applyFont="1" applyFill="1" applyBorder="1" applyAlignment="1">
      <alignment horizontal="center" vertical="center" wrapText="1"/>
    </xf>
    <xf numFmtId="9" fontId="63" fillId="0" borderId="12" xfId="1" applyNumberFormat="1" applyFont="1" applyBorder="1" applyAlignment="1" applyProtection="1">
      <alignment horizontal="center" vertical="center"/>
      <protection locked="0"/>
    </xf>
    <xf numFmtId="0" fontId="59" fillId="6" borderId="12" xfId="1" applyFont="1" applyFill="1" applyBorder="1" applyAlignment="1">
      <alignment horizontal="center" vertical="center" wrapText="1"/>
    </xf>
    <xf numFmtId="0" fontId="54" fillId="0" borderId="12" xfId="1" applyFont="1" applyFill="1" applyBorder="1" applyAlignment="1">
      <alignment horizontal="center" vertical="center"/>
    </xf>
    <xf numFmtId="0" fontId="60" fillId="0" borderId="12" xfId="1" applyFont="1" applyFill="1" applyBorder="1" applyAlignment="1">
      <alignment vertical="center" wrapText="1"/>
    </xf>
    <xf numFmtId="0" fontId="58" fillId="0" borderId="12" xfId="1" applyFont="1" applyFill="1" applyBorder="1" applyAlignment="1">
      <alignment horizontal="center" vertical="center"/>
    </xf>
    <xf numFmtId="0" fontId="63" fillId="0" borderId="12" xfId="1" applyFont="1" applyFill="1" applyBorder="1" applyAlignment="1">
      <alignment vertical="center" wrapText="1"/>
    </xf>
    <xf numFmtId="0" fontId="63" fillId="5" borderId="0" xfId="1" applyFont="1" applyFill="1" applyAlignment="1">
      <alignment vertical="center"/>
    </xf>
    <xf numFmtId="0" fontId="63" fillId="5" borderId="0" xfId="1" applyFont="1" applyFill="1" applyAlignment="1">
      <alignment vertical="center" wrapText="1"/>
    </xf>
    <xf numFmtId="0" fontId="63" fillId="4" borderId="30" xfId="1" applyFont="1" applyFill="1" applyBorder="1" applyAlignment="1" applyProtection="1">
      <alignment horizontal="center" vertical="center" wrapText="1"/>
    </xf>
    <xf numFmtId="0" fontId="59" fillId="0" borderId="30" xfId="1" applyFont="1" applyFill="1" applyBorder="1" applyAlignment="1">
      <alignment horizontal="center" vertical="center" wrapText="1"/>
    </xf>
    <xf numFmtId="9" fontId="63" fillId="0" borderId="27" xfId="1" applyNumberFormat="1" applyFont="1" applyBorder="1" applyAlignment="1" applyProtection="1">
      <alignment horizontal="center" vertical="center"/>
      <protection locked="0"/>
    </xf>
    <xf numFmtId="0" fontId="63" fillId="0" borderId="27" xfId="1" applyFont="1" applyFill="1" applyBorder="1" applyAlignment="1">
      <alignment vertical="center" wrapText="1"/>
    </xf>
    <xf numFmtId="0" fontId="60" fillId="5" borderId="20" xfId="1" applyFont="1" applyFill="1" applyBorder="1" applyAlignment="1">
      <alignment vertical="center" wrapText="1"/>
    </xf>
    <xf numFmtId="0" fontId="18" fillId="0" borderId="0" xfId="0" applyFont="1" applyBorder="1" applyAlignment="1" applyProtection="1">
      <alignment horizontal="center" vertical="center"/>
    </xf>
    <xf numFmtId="0" fontId="0" fillId="0" borderId="5" xfId="0" applyBorder="1" applyAlignment="1" applyProtection="1">
      <alignment vertical="center"/>
    </xf>
    <xf numFmtId="0" fontId="0" fillId="0" borderId="0" xfId="0" applyBorder="1" applyAlignment="1" applyProtection="1">
      <alignment vertical="center"/>
    </xf>
    <xf numFmtId="0" fontId="27" fillId="0" borderId="0" xfId="0" applyNumberFormat="1" applyFont="1" applyBorder="1" applyAlignment="1" applyProtection="1">
      <alignment horizontal="left" vertical="center"/>
    </xf>
    <xf numFmtId="0" fontId="18" fillId="0" borderId="1" xfId="0" applyFont="1" applyBorder="1" applyAlignment="1" applyProtection="1">
      <alignment horizontal="center" vertical="center"/>
    </xf>
    <xf numFmtId="0" fontId="27" fillId="0" borderId="5" xfId="0" applyNumberFormat="1" applyFont="1" applyBorder="1" applyAlignment="1" applyProtection="1">
      <alignment vertical="center"/>
    </xf>
    <xf numFmtId="0" fontId="0" fillId="0" borderId="0" xfId="0" applyBorder="1" applyAlignment="1" applyProtection="1">
      <alignment horizontal="left" vertical="center"/>
    </xf>
    <xf numFmtId="0" fontId="27" fillId="0" borderId="5" xfId="0" applyNumberFormat="1" applyFont="1" applyBorder="1" applyAlignment="1" applyProtection="1">
      <alignment horizontal="center" vertical="center"/>
    </xf>
    <xf numFmtId="0" fontId="12" fillId="0" borderId="0" xfId="0" applyNumberFormat="1" applyFont="1" applyBorder="1" applyAlignment="1" applyProtection="1">
      <alignment horizontal="left" vertical="center"/>
    </xf>
    <xf numFmtId="0" fontId="0" fillId="0" borderId="0" xfId="0" applyBorder="1" applyAlignment="1" applyProtection="1">
      <alignment horizontal="center" vertical="center"/>
    </xf>
    <xf numFmtId="0" fontId="0" fillId="0" borderId="7" xfId="0" applyBorder="1" applyAlignment="1" applyProtection="1">
      <alignment vertical="center"/>
    </xf>
    <xf numFmtId="0" fontId="0" fillId="0" borderId="8" xfId="0" applyBorder="1" applyAlignment="1" applyProtection="1">
      <alignment vertical="center"/>
    </xf>
    <xf numFmtId="0" fontId="27" fillId="0" borderId="0" xfId="0" applyNumberFormat="1" applyFont="1" applyBorder="1" applyAlignment="1" applyProtection="1">
      <alignment vertical="center"/>
    </xf>
    <xf numFmtId="0" fontId="14" fillId="0" borderId="8" xfId="0" applyNumberFormat="1" applyFont="1" applyBorder="1" applyAlignment="1" applyProtection="1">
      <alignment vertical="center"/>
    </xf>
    <xf numFmtId="0" fontId="18" fillId="0" borderId="0" xfId="0" applyFont="1" applyBorder="1" applyAlignment="1" applyProtection="1">
      <alignment horizontal="left" vertical="center"/>
    </xf>
    <xf numFmtId="0" fontId="0" fillId="0" borderId="6" xfId="0" applyBorder="1" applyAlignment="1" applyProtection="1">
      <alignment vertical="center"/>
    </xf>
    <xf numFmtId="0" fontId="0" fillId="0" borderId="0" xfId="0" applyAlignment="1" applyProtection="1">
      <alignment vertical="center"/>
    </xf>
    <xf numFmtId="0" fontId="27" fillId="3" borderId="12" xfId="0" applyNumberFormat="1" applyFont="1" applyFill="1" applyBorder="1" applyAlignment="1" applyProtection="1">
      <alignment horizontal="center" vertical="center" wrapText="1"/>
    </xf>
    <xf numFmtId="0" fontId="12" fillId="0" borderId="0" xfId="0" applyNumberFormat="1" applyFont="1" applyBorder="1" applyAlignment="1" applyProtection="1">
      <alignment vertical="center"/>
    </xf>
    <xf numFmtId="0" fontId="12" fillId="0" borderId="5" xfId="0" applyNumberFormat="1" applyFont="1" applyBorder="1" applyAlignment="1" applyProtection="1">
      <alignment vertical="center"/>
    </xf>
    <xf numFmtId="0" fontId="15" fillId="0" borderId="13" xfId="0" applyFont="1" applyFill="1" applyBorder="1" applyAlignment="1" applyProtection="1">
      <alignment horizontal="center" vertical="center" wrapText="1"/>
    </xf>
    <xf numFmtId="0" fontId="0" fillId="0" borderId="0" xfId="0" applyProtection="1"/>
    <xf numFmtId="0" fontId="0" fillId="0" borderId="9" xfId="0" applyBorder="1" applyAlignment="1" applyProtection="1">
      <alignment vertical="center"/>
    </xf>
    <xf numFmtId="0" fontId="0" fillId="0" borderId="3" xfId="0" applyBorder="1" applyAlignment="1" applyProtection="1">
      <alignment vertical="center"/>
    </xf>
    <xf numFmtId="0" fontId="17" fillId="0" borderId="5" xfId="0" applyFont="1" applyBorder="1" applyAlignment="1" applyProtection="1">
      <alignment vertical="center"/>
    </xf>
    <xf numFmtId="0" fontId="29" fillId="0" borderId="0" xfId="0" applyFont="1" applyBorder="1" applyAlignment="1" applyProtection="1">
      <alignment horizontal="center" vertical="center"/>
    </xf>
    <xf numFmtId="0" fontId="0" fillId="0" borderId="15" xfId="0" applyBorder="1" applyAlignment="1" applyProtection="1">
      <alignment vertical="center"/>
    </xf>
    <xf numFmtId="0" fontId="0" fillId="0" borderId="22" xfId="0" applyBorder="1" applyAlignment="1" applyProtection="1">
      <alignment vertical="center"/>
    </xf>
    <xf numFmtId="0" fontId="0" fillId="0" borderId="23" xfId="0" applyBorder="1" applyAlignment="1" applyProtection="1">
      <alignment vertical="center"/>
    </xf>
    <xf numFmtId="0" fontId="30" fillId="0" borderId="5" xfId="0" applyNumberFormat="1" applyFont="1" applyBorder="1" applyAlignment="1" applyProtection="1">
      <alignment horizontal="left" vertical="center"/>
    </xf>
    <xf numFmtId="0" fontId="30" fillId="0" borderId="5" xfId="0" applyNumberFormat="1" applyFont="1" applyBorder="1" applyAlignment="1" applyProtection="1">
      <alignment vertical="center"/>
    </xf>
    <xf numFmtId="0" fontId="30" fillId="0" borderId="5" xfId="0" applyNumberFormat="1" applyFont="1" applyBorder="1" applyAlignment="1" applyProtection="1">
      <alignment horizontal="center" vertical="center"/>
    </xf>
    <xf numFmtId="0" fontId="6" fillId="0" borderId="0" xfId="1" applyFont="1" applyAlignment="1">
      <alignment horizontal="center" vertical="center"/>
    </xf>
    <xf numFmtId="0" fontId="18" fillId="0" borderId="12" xfId="0" applyFont="1" applyBorder="1" applyAlignment="1" applyProtection="1">
      <alignment horizontal="center" vertical="center"/>
      <protection locked="0"/>
    </xf>
    <xf numFmtId="0" fontId="46" fillId="0" borderId="0" xfId="0" applyFont="1" applyAlignment="1">
      <alignment horizontal="left" vertical="center" wrapText="1"/>
    </xf>
    <xf numFmtId="0" fontId="45" fillId="0" borderId="0" xfId="0" applyFont="1" applyBorder="1" applyAlignment="1">
      <alignment horizontal="left" vertical="center" wrapText="1"/>
    </xf>
    <xf numFmtId="0" fontId="0" fillId="0" borderId="0" xfId="0" applyBorder="1" applyProtection="1"/>
    <xf numFmtId="0" fontId="27" fillId="0" borderId="5" xfId="0" applyNumberFormat="1" applyFont="1" applyBorder="1" applyAlignment="1">
      <alignment horizontal="right" vertical="center" indent="1"/>
    </xf>
    <xf numFmtId="0" fontId="17" fillId="0" borderId="5" xfId="0" applyFont="1" applyBorder="1" applyAlignment="1">
      <alignment horizontal="right" vertical="center" indent="1"/>
    </xf>
    <xf numFmtId="0" fontId="27" fillId="0" borderId="0" xfId="0" applyNumberFormat="1" applyFont="1" applyBorder="1" applyAlignment="1">
      <alignment horizontal="right" vertical="center" indent="1"/>
    </xf>
    <xf numFmtId="0" fontId="0" fillId="0" borderId="19" xfId="0" applyBorder="1" applyAlignment="1">
      <alignment vertical="center"/>
    </xf>
    <xf numFmtId="0" fontId="27" fillId="0" borderId="5" xfId="0" applyNumberFormat="1" applyFont="1" applyBorder="1" applyAlignment="1" applyProtection="1">
      <alignment horizontal="left" vertical="center" wrapText="1"/>
    </xf>
    <xf numFmtId="0" fontId="46" fillId="0" borderId="0" xfId="0" applyFont="1" applyBorder="1" applyAlignment="1">
      <alignment horizontal="left" vertical="center" wrapText="1"/>
    </xf>
    <xf numFmtId="0" fontId="27" fillId="0" borderId="0" xfId="0" applyNumberFormat="1" applyFont="1" applyBorder="1" applyAlignment="1" applyProtection="1">
      <alignment horizontal="left" vertical="center" wrapText="1"/>
    </xf>
    <xf numFmtId="0" fontId="46" fillId="0" borderId="0" xfId="0" applyFont="1" applyBorder="1" applyAlignment="1">
      <alignment horizontal="left" wrapText="1"/>
    </xf>
    <xf numFmtId="0" fontId="27" fillId="0" borderId="5" xfId="0" applyNumberFormat="1" applyFont="1" applyBorder="1" applyAlignment="1" applyProtection="1">
      <alignment horizontal="left" vertical="center" indent="8"/>
    </xf>
    <xf numFmtId="0" fontId="27" fillId="0" borderId="5" xfId="0" applyNumberFormat="1" applyFont="1" applyBorder="1" applyAlignment="1" applyProtection="1">
      <alignment horizontal="left" vertical="center" indent="9"/>
    </xf>
    <xf numFmtId="0" fontId="0" fillId="0" borderId="5" xfId="0" applyBorder="1" applyAlignment="1">
      <alignment horizontal="right" vertical="center" indent="1"/>
    </xf>
    <xf numFmtId="0" fontId="12" fillId="0" borderId="5" xfId="0" applyNumberFormat="1" applyFont="1" applyBorder="1" applyAlignment="1">
      <alignment horizontal="right" vertical="center" indent="1"/>
    </xf>
    <xf numFmtId="0" fontId="0" fillId="0" borderId="0" xfId="0" applyAlignment="1">
      <alignment horizontal="right" vertical="center" indent="1"/>
    </xf>
    <xf numFmtId="0" fontId="12" fillId="0" borderId="0" xfId="0" applyNumberFormat="1" applyFont="1" applyBorder="1" applyAlignment="1">
      <alignment horizontal="right" vertical="center" indent="1"/>
    </xf>
    <xf numFmtId="0" fontId="0" fillId="0" borderId="0" xfId="0" applyBorder="1" applyAlignment="1">
      <alignment horizontal="right" vertical="center" indent="1"/>
    </xf>
    <xf numFmtId="0" fontId="32" fillId="0" borderId="12" xfId="0" applyNumberFormat="1" applyFont="1" applyBorder="1" applyAlignment="1" applyProtection="1">
      <alignment horizontal="center" vertical="center"/>
      <protection locked="0"/>
    </xf>
    <xf numFmtId="0" fontId="27" fillId="0" borderId="12" xfId="0" applyNumberFormat="1" applyFont="1" applyBorder="1" applyAlignment="1" applyProtection="1">
      <alignment horizontal="center" vertical="center"/>
      <protection locked="0"/>
    </xf>
    <xf numFmtId="165" fontId="27" fillId="0" borderId="12" xfId="0" applyNumberFormat="1" applyFont="1" applyBorder="1" applyAlignment="1" applyProtection="1">
      <alignment horizontal="center" vertical="center" wrapText="1"/>
      <protection locked="0"/>
    </xf>
    <xf numFmtId="0" fontId="27" fillId="0" borderId="1" xfId="0" applyNumberFormat="1" applyFont="1" applyBorder="1" applyAlignment="1">
      <alignment horizontal="right" vertical="center" indent="1"/>
    </xf>
    <xf numFmtId="0" fontId="30" fillId="0" borderId="5" xfId="0" applyNumberFormat="1" applyFont="1" applyBorder="1" applyAlignment="1">
      <alignment horizontal="right" vertical="center" indent="1"/>
    </xf>
    <xf numFmtId="0" fontId="30" fillId="0" borderId="0" xfId="0" applyNumberFormat="1" applyFont="1" applyBorder="1" applyAlignment="1">
      <alignment horizontal="right" vertical="center" indent="1"/>
    </xf>
    <xf numFmtId="0" fontId="31" fillId="0" borderId="0" xfId="0" applyFont="1" applyBorder="1" applyAlignment="1">
      <alignment horizontal="right" vertical="center" indent="1"/>
    </xf>
    <xf numFmtId="0" fontId="11" fillId="0" borderId="0" xfId="1" applyFill="1" applyAlignment="1">
      <alignment horizontal="center" vertical="center"/>
    </xf>
    <xf numFmtId="0" fontId="43" fillId="0" borderId="32" xfId="1" applyFont="1" applyFill="1" applyBorder="1" applyAlignment="1">
      <alignment horizontal="center" vertical="center" wrapText="1"/>
    </xf>
    <xf numFmtId="0" fontId="37" fillId="0" borderId="0" xfId="1" applyFont="1" applyFill="1" applyAlignment="1">
      <alignment horizontal="center" vertical="center"/>
    </xf>
    <xf numFmtId="0" fontId="43" fillId="0" borderId="33" xfId="1" applyFont="1" applyFill="1" applyBorder="1" applyAlignment="1">
      <alignment horizontal="center" vertical="center" wrapText="1"/>
    </xf>
    <xf numFmtId="0" fontId="9" fillId="0" borderId="33" xfId="1" applyFont="1" applyFill="1" applyBorder="1" applyAlignment="1">
      <alignment horizontal="center" vertical="center" wrapText="1"/>
    </xf>
    <xf numFmtId="0" fontId="7" fillId="0" borderId="33" xfId="1" applyFont="1" applyFill="1" applyBorder="1" applyAlignment="1">
      <alignment horizontal="center" vertical="center" wrapText="1"/>
    </xf>
    <xf numFmtId="0" fontId="11" fillId="0" borderId="34" xfId="1" applyFill="1" applyBorder="1" applyAlignment="1">
      <alignment vertical="center" wrapText="1"/>
    </xf>
    <xf numFmtId="0" fontId="43" fillId="0" borderId="34" xfId="1" applyFont="1" applyFill="1" applyBorder="1" applyAlignment="1">
      <alignment horizontal="center" vertical="center" wrapText="1"/>
    </xf>
    <xf numFmtId="0" fontId="43" fillId="0" borderId="36" xfId="1" applyFont="1" applyFill="1" applyBorder="1" applyAlignment="1">
      <alignment horizontal="center" vertical="center" wrapText="1"/>
    </xf>
    <xf numFmtId="0" fontId="59" fillId="0" borderId="12" xfId="1" applyFont="1" applyFill="1" applyBorder="1" applyAlignment="1">
      <alignment horizontal="center" vertical="center"/>
    </xf>
    <xf numFmtId="49" fontId="59" fillId="0" borderId="12" xfId="1" quotePrefix="1" applyNumberFormat="1" applyFont="1" applyFill="1" applyBorder="1" applyAlignment="1">
      <alignment horizontal="center" vertical="center"/>
    </xf>
    <xf numFmtId="0" fontId="11" fillId="0" borderId="33" xfId="1" applyFill="1" applyBorder="1" applyAlignment="1">
      <alignment horizontal="center" vertical="center"/>
    </xf>
    <xf numFmtId="0" fontId="63" fillId="0" borderId="12" xfId="1" applyFont="1" applyFill="1" applyBorder="1" applyAlignment="1" applyProtection="1">
      <alignment horizontal="center" vertical="center"/>
      <protection locked="0"/>
    </xf>
    <xf numFmtId="0" fontId="11" fillId="0" borderId="33" xfId="1" applyFill="1" applyBorder="1" applyAlignment="1">
      <alignment horizontal="center" vertical="center" wrapText="1"/>
    </xf>
    <xf numFmtId="0" fontId="63" fillId="0" borderId="0" xfId="1" applyFont="1" applyFill="1" applyBorder="1" applyAlignment="1">
      <alignment horizontal="center" vertical="center"/>
    </xf>
    <xf numFmtId="0" fontId="63" fillId="0" borderId="29" xfId="1" applyFont="1" applyFill="1" applyBorder="1" applyAlignment="1">
      <alignment horizontal="center" vertical="center"/>
    </xf>
    <xf numFmtId="0" fontId="11" fillId="0" borderId="33" xfId="1" applyFill="1" applyBorder="1" applyAlignment="1">
      <alignment vertical="center" wrapText="1"/>
    </xf>
    <xf numFmtId="9" fontId="11" fillId="0" borderId="33" xfId="1" applyNumberFormat="1" applyFill="1" applyBorder="1" applyAlignment="1">
      <alignment horizontal="center" vertical="center" wrapText="1"/>
    </xf>
    <xf numFmtId="9" fontId="40" fillId="0" borderId="0" xfId="2" applyFont="1" applyFill="1" applyBorder="1" applyAlignment="1">
      <alignment horizontal="center" vertical="center"/>
    </xf>
    <xf numFmtId="9" fontId="40" fillId="0" borderId="5" xfId="2" applyFont="1" applyFill="1" applyBorder="1" applyAlignment="1">
      <alignment horizontal="center" vertical="center"/>
    </xf>
    <xf numFmtId="0" fontId="11" fillId="0" borderId="0" xfId="1" applyFill="1" applyBorder="1" applyAlignment="1">
      <alignment horizontal="left" vertical="center" wrapText="1"/>
    </xf>
    <xf numFmtId="0" fontId="11" fillId="0" borderId="0" xfId="1" applyFill="1" applyAlignment="1">
      <alignment vertical="center" wrapText="1"/>
    </xf>
    <xf numFmtId="0" fontId="11" fillId="0" borderId="35" xfId="1" applyFill="1" applyBorder="1" applyAlignment="1">
      <alignment vertical="center" wrapText="1"/>
    </xf>
    <xf numFmtId="0" fontId="63" fillId="0" borderId="0" xfId="1" applyFont="1" applyFill="1" applyAlignment="1">
      <alignment horizontal="center" vertical="center"/>
    </xf>
    <xf numFmtId="0" fontId="10" fillId="0" borderId="0" xfId="1" applyFont="1" applyFill="1" applyAlignment="1">
      <alignment vertical="center" wrapText="1"/>
    </xf>
    <xf numFmtId="0" fontId="42" fillId="0" borderId="0" xfId="1" applyFont="1" applyFill="1" applyAlignment="1">
      <alignment horizontal="center" vertical="center" wrapText="1"/>
    </xf>
    <xf numFmtId="0" fontId="38" fillId="0" borderId="0" xfId="1" applyFont="1" applyFill="1" applyBorder="1" applyAlignment="1">
      <alignment vertical="center" wrapText="1"/>
    </xf>
    <xf numFmtId="0" fontId="11" fillId="0" borderId="0" xfId="1" applyFill="1" applyBorder="1" applyAlignment="1">
      <alignment vertical="center" wrapText="1"/>
    </xf>
    <xf numFmtId="0" fontId="39" fillId="0" borderId="12" xfId="1" applyFont="1" applyFill="1" applyBorder="1" applyAlignment="1">
      <alignment horizontal="center" vertical="center"/>
    </xf>
    <xf numFmtId="0" fontId="11" fillId="0" borderId="12" xfId="1" applyFill="1" applyBorder="1" applyAlignment="1">
      <alignment vertical="center" wrapText="1"/>
    </xf>
    <xf numFmtId="0" fontId="11" fillId="0" borderId="0" xfId="1" applyFill="1" applyAlignment="1">
      <alignment vertical="center"/>
    </xf>
    <xf numFmtId="0" fontId="59" fillId="0" borderId="12" xfId="1" applyFont="1" applyFill="1" applyBorder="1" applyAlignment="1">
      <alignment vertical="center" wrapText="1"/>
    </xf>
    <xf numFmtId="0" fontId="58" fillId="0" borderId="27" xfId="1" applyFont="1" applyFill="1" applyBorder="1" applyAlignment="1">
      <alignment horizontal="center" vertical="center"/>
    </xf>
    <xf numFmtId="0" fontId="11" fillId="0" borderId="12" xfId="1" applyFill="1" applyBorder="1" applyAlignment="1">
      <alignment horizontal="left" vertical="center" wrapText="1"/>
    </xf>
    <xf numFmtId="0" fontId="11" fillId="0" borderId="0" xfId="1" applyFont="1" applyFill="1" applyBorder="1" applyAlignment="1">
      <alignment vertical="center" wrapText="1"/>
    </xf>
    <xf numFmtId="0" fontId="36" fillId="0" borderId="0" xfId="1" applyFont="1" applyFill="1" applyBorder="1" applyAlignment="1">
      <alignment horizontal="center" vertical="center"/>
    </xf>
    <xf numFmtId="0" fontId="38" fillId="0" borderId="0" xfId="1" applyFont="1" applyFill="1" applyBorder="1" applyAlignment="1">
      <alignment horizontal="left" vertical="center" wrapText="1"/>
    </xf>
    <xf numFmtId="0" fontId="41" fillId="0" borderId="0" xfId="1" applyFont="1" applyFill="1" applyAlignment="1">
      <alignment vertical="center"/>
    </xf>
    <xf numFmtId="0" fontId="41" fillId="0" borderId="34" xfId="1" applyFont="1" applyFill="1" applyBorder="1" applyAlignment="1">
      <alignment vertical="center"/>
    </xf>
    <xf numFmtId="0" fontId="8" fillId="0" borderId="33" xfId="1" applyFont="1" applyFill="1" applyBorder="1" applyAlignment="1">
      <alignment horizontal="center" vertical="center"/>
    </xf>
    <xf numFmtId="0" fontId="11" fillId="0" borderId="0" xfId="1" applyFill="1" applyAlignment="1">
      <alignment horizontal="left" vertical="center" wrapText="1"/>
    </xf>
    <xf numFmtId="0" fontId="11" fillId="0" borderId="34" xfId="1" applyFill="1" applyBorder="1" applyAlignment="1">
      <alignment horizontal="left" vertical="center" wrapText="1"/>
    </xf>
    <xf numFmtId="0" fontId="11" fillId="0" borderId="3" xfId="1" applyFill="1" applyBorder="1" applyAlignment="1">
      <alignment horizontal="left" vertical="center" wrapText="1"/>
    </xf>
    <xf numFmtId="0" fontId="54" fillId="0" borderId="27" xfId="1" applyFont="1" applyFill="1" applyBorder="1" applyAlignment="1">
      <alignment horizontal="center" vertical="center"/>
    </xf>
    <xf numFmtId="0" fontId="60" fillId="0" borderId="12" xfId="1" applyFont="1" applyFill="1" applyBorder="1" applyAlignment="1">
      <alignment horizontal="left" vertical="center" wrapText="1"/>
    </xf>
    <xf numFmtId="0" fontId="63" fillId="0" borderId="12" xfId="1" applyFont="1" applyFill="1" applyBorder="1" applyAlignment="1">
      <alignment horizontal="left" vertical="center" wrapText="1"/>
    </xf>
    <xf numFmtId="0" fontId="63" fillId="0" borderId="30" xfId="1" applyFont="1" applyFill="1" applyBorder="1" applyAlignment="1">
      <alignment vertical="center"/>
    </xf>
    <xf numFmtId="0" fontId="40" fillId="0" borderId="12" xfId="1" applyFont="1" applyFill="1" applyBorder="1" applyAlignment="1">
      <alignment vertical="center" wrapText="1"/>
    </xf>
    <xf numFmtId="0" fontId="64" fillId="0" borderId="0" xfId="1" applyFont="1" applyFill="1" applyAlignment="1">
      <alignment vertical="center"/>
    </xf>
    <xf numFmtId="0" fontId="63" fillId="0" borderId="0" xfId="1" applyFont="1" applyFill="1" applyAlignment="1">
      <alignment horizontal="left" vertical="center" wrapText="1"/>
    </xf>
    <xf numFmtId="0" fontId="63" fillId="0" borderId="27" xfId="1" applyFont="1" applyFill="1" applyBorder="1" applyAlignment="1">
      <alignment horizontal="left" vertical="center" wrapText="1"/>
    </xf>
    <xf numFmtId="0" fontId="39" fillId="0" borderId="20" xfId="1" applyFont="1" applyFill="1" applyBorder="1" applyAlignment="1">
      <alignment horizontal="center" vertical="center"/>
    </xf>
    <xf numFmtId="0" fontId="37" fillId="0" borderId="0" xfId="1" applyFont="1" applyFill="1" applyAlignment="1">
      <alignment vertical="center"/>
    </xf>
    <xf numFmtId="0" fontId="35" fillId="0" borderId="12" xfId="1" applyFont="1" applyFill="1" applyBorder="1" applyAlignment="1">
      <alignment horizontal="center" vertical="center"/>
    </xf>
    <xf numFmtId="16" fontId="35" fillId="0" borderId="12" xfId="1" quotePrefix="1" applyNumberFormat="1" applyFont="1" applyFill="1" applyBorder="1" applyAlignment="1">
      <alignment horizontal="center" vertical="center"/>
    </xf>
    <xf numFmtId="0" fontId="11" fillId="0" borderId="12" xfId="1" applyFill="1" applyBorder="1" applyAlignment="1">
      <alignment horizontal="center" vertical="center"/>
    </xf>
    <xf numFmtId="0" fontId="40" fillId="0" borderId="0" xfId="1" applyNumberFormat="1" applyFont="1" applyFill="1" applyBorder="1" applyAlignment="1">
      <alignment horizontal="center" vertical="center"/>
    </xf>
    <xf numFmtId="0" fontId="40" fillId="0" borderId="0" xfId="1" applyFont="1" applyFill="1" applyAlignment="1">
      <alignment horizontal="center" vertical="center"/>
    </xf>
    <xf numFmtId="0" fontId="10" fillId="0" borderId="0" xfId="1" applyFont="1" applyFill="1" applyAlignment="1">
      <alignment horizontal="center" vertical="center"/>
    </xf>
    <xf numFmtId="1" fontId="11" fillId="0" borderId="0" xfId="1" applyNumberFormat="1" applyFill="1" applyAlignment="1">
      <alignment vertical="center"/>
    </xf>
    <xf numFmtId="1" fontId="11" fillId="0" borderId="0" xfId="1" applyNumberFormat="1" applyFill="1" applyAlignment="1">
      <alignment horizontal="center" vertical="center"/>
    </xf>
    <xf numFmtId="0" fontId="35" fillId="0" borderId="0" xfId="1" applyFont="1" applyFill="1" applyAlignment="1">
      <alignment horizontal="center" vertical="center"/>
    </xf>
    <xf numFmtId="0" fontId="35" fillId="0" borderId="28" xfId="1" applyFont="1" applyFill="1" applyBorder="1" applyAlignment="1">
      <alignment vertical="center" wrapText="1"/>
    </xf>
    <xf numFmtId="0" fontId="35" fillId="0" borderId="30" xfId="1" applyFont="1" applyFill="1" applyBorder="1" applyAlignment="1">
      <alignment vertical="center" wrapText="1"/>
    </xf>
    <xf numFmtId="0" fontId="11" fillId="0" borderId="5" xfId="1" applyFill="1" applyBorder="1" applyAlignment="1">
      <alignment horizontal="center" vertical="center" wrapText="1"/>
    </xf>
    <xf numFmtId="0" fontId="11" fillId="0" borderId="0" xfId="1" applyFill="1" applyAlignment="1">
      <alignment horizontal="center" vertical="center" wrapText="1"/>
    </xf>
    <xf numFmtId="0" fontId="11" fillId="0" borderId="12" xfId="1" applyFill="1" applyBorder="1" applyAlignment="1">
      <alignment horizontal="center" vertical="center" wrapText="1"/>
    </xf>
    <xf numFmtId="0" fontId="11" fillId="0" borderId="5" xfId="1" applyFill="1" applyBorder="1" applyAlignment="1">
      <alignment horizontal="center" vertical="center"/>
    </xf>
    <xf numFmtId="0" fontId="11" fillId="0" borderId="4" xfId="1" applyFill="1" applyBorder="1" applyAlignment="1">
      <alignment horizontal="left" vertical="center" wrapText="1"/>
    </xf>
    <xf numFmtId="0" fontId="11" fillId="0" borderId="6" xfId="1" applyFill="1" applyBorder="1" applyAlignment="1">
      <alignment horizontal="left" vertical="center" wrapText="1"/>
    </xf>
    <xf numFmtId="166" fontId="27" fillId="4" borderId="12" xfId="0" applyNumberFormat="1" applyFont="1" applyFill="1" applyBorder="1" applyAlignment="1">
      <alignment horizontal="center" vertical="center" wrapText="1"/>
    </xf>
    <xf numFmtId="0" fontId="18" fillId="0" borderId="12" xfId="0" applyFont="1" applyBorder="1" applyAlignment="1" applyProtection="1">
      <alignment horizontal="center" vertical="center"/>
      <protection locked="0"/>
    </xf>
    <xf numFmtId="167" fontId="27" fillId="4" borderId="12" xfId="0" applyNumberFormat="1" applyFont="1" applyFill="1" applyBorder="1" applyAlignment="1">
      <alignment horizontal="center" vertical="center" wrapText="1"/>
    </xf>
    <xf numFmtId="0" fontId="4" fillId="0" borderId="12" xfId="1" applyFont="1" applyFill="1" applyBorder="1" applyAlignment="1">
      <alignment horizontal="left" vertical="center" wrapText="1"/>
    </xf>
    <xf numFmtId="9" fontId="11" fillId="0" borderId="39" xfId="1" applyNumberFormat="1" applyFill="1" applyBorder="1" applyAlignment="1">
      <alignment horizontal="center" vertical="center" wrapText="1"/>
    </xf>
    <xf numFmtId="0" fontId="30" fillId="0" borderId="5" xfId="0" applyNumberFormat="1" applyFont="1" applyBorder="1" applyAlignment="1" applyProtection="1">
      <alignment horizontal="right" vertical="center" indent="1"/>
    </xf>
    <xf numFmtId="0" fontId="30" fillId="0" borderId="0" xfId="0" applyNumberFormat="1" applyFont="1" applyBorder="1" applyAlignment="1" applyProtection="1">
      <alignment horizontal="center" vertical="center"/>
    </xf>
    <xf numFmtId="0" fontId="5" fillId="0" borderId="30" xfId="1" applyFont="1" applyFill="1" applyBorder="1" applyAlignment="1">
      <alignment horizontal="left" vertical="center" wrapText="1"/>
    </xf>
    <xf numFmtId="0" fontId="2" fillId="0" borderId="30" xfId="1" applyFont="1" applyFill="1" applyBorder="1" applyAlignment="1">
      <alignment horizontal="left" vertical="center" wrapText="1"/>
    </xf>
    <xf numFmtId="0" fontId="54" fillId="6" borderId="30" xfId="1" applyFont="1" applyFill="1" applyBorder="1" applyAlignment="1">
      <alignment horizontal="center" vertical="center"/>
    </xf>
    <xf numFmtId="0" fontId="58" fillId="6" borderId="4" xfId="1" applyFont="1" applyFill="1" applyBorder="1" applyAlignment="1">
      <alignment horizontal="center" vertical="center"/>
    </xf>
    <xf numFmtId="0" fontId="2" fillId="0" borderId="12" xfId="1" applyFont="1" applyFill="1" applyBorder="1" applyAlignment="1">
      <alignment horizontal="left" vertical="center" wrapText="1"/>
    </xf>
    <xf numFmtId="0" fontId="58" fillId="6" borderId="30" xfId="1" applyFont="1" applyFill="1" applyBorder="1" applyAlignment="1">
      <alignment horizontal="center" vertical="center"/>
    </xf>
    <xf numFmtId="168" fontId="27" fillId="4" borderId="12" xfId="0" applyNumberFormat="1" applyFont="1" applyFill="1" applyBorder="1" applyAlignment="1">
      <alignment horizontal="center" vertical="center" wrapText="1"/>
    </xf>
    <xf numFmtId="0" fontId="18" fillId="0" borderId="10"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45" fillId="0" borderId="15" xfId="0" applyFont="1" applyBorder="1" applyAlignment="1">
      <alignment horizontal="left" vertical="center" indent="1"/>
    </xf>
    <xf numFmtId="0" fontId="45" fillId="0" borderId="0" xfId="0" applyFont="1" applyBorder="1" applyAlignment="1">
      <alignment horizontal="left" vertical="center" indent="1"/>
    </xf>
    <xf numFmtId="0" fontId="44" fillId="0" borderId="5" xfId="0" applyFont="1" applyBorder="1" applyAlignment="1">
      <alignment horizontal="left" vertical="center" wrapText="1"/>
    </xf>
    <xf numFmtId="0" fontId="44" fillId="0" borderId="0" xfId="0" applyFont="1" applyBorder="1" applyAlignment="1">
      <alignment horizontal="left" vertical="center" wrapText="1"/>
    </xf>
    <xf numFmtId="0" fontId="44" fillId="0" borderId="6" xfId="0" applyFont="1" applyBorder="1" applyAlignment="1">
      <alignment horizontal="left" vertical="center" wrapText="1"/>
    </xf>
    <xf numFmtId="0" fontId="27" fillId="0" borderId="5" xfId="0" applyNumberFormat="1" applyFont="1" applyBorder="1" applyAlignment="1" applyProtection="1">
      <alignment horizontal="left" vertical="center" wrapText="1"/>
    </xf>
    <xf numFmtId="0" fontId="27" fillId="0" borderId="0" xfId="0" applyNumberFormat="1" applyFont="1" applyBorder="1" applyAlignment="1" applyProtection="1">
      <alignment horizontal="left" vertical="center" wrapText="1"/>
    </xf>
    <xf numFmtId="0" fontId="45" fillId="0" borderId="5" xfId="0" applyFont="1" applyBorder="1" applyAlignment="1">
      <alignment horizontal="left" vertical="center" wrapText="1"/>
    </xf>
    <xf numFmtId="0" fontId="45" fillId="0" borderId="0" xfId="0" applyFont="1" applyBorder="1" applyAlignment="1">
      <alignment horizontal="left" vertical="center" wrapText="1"/>
    </xf>
    <xf numFmtId="0" fontId="45" fillId="0" borderId="5" xfId="0" applyFont="1" applyBorder="1" applyAlignment="1" applyProtection="1">
      <alignment horizontal="left" vertical="center" wrapText="1"/>
    </xf>
    <xf numFmtId="49" fontId="18" fillId="0" borderId="10" xfId="0" applyNumberFormat="1" applyFont="1" applyBorder="1" applyAlignment="1" applyProtection="1">
      <alignment horizontal="center" vertical="center"/>
      <protection locked="0"/>
    </xf>
    <xf numFmtId="49" fontId="18" fillId="0" borderId="19" xfId="0" applyNumberFormat="1" applyFont="1" applyBorder="1" applyAlignment="1" applyProtection="1">
      <alignment horizontal="center" vertical="center"/>
      <protection locked="0"/>
    </xf>
    <xf numFmtId="49" fontId="18" fillId="0" borderId="11" xfId="0" applyNumberFormat="1" applyFont="1" applyBorder="1" applyAlignment="1" applyProtection="1">
      <alignment horizontal="center" vertical="center"/>
      <protection locked="0"/>
    </xf>
    <xf numFmtId="0" fontId="18" fillId="0" borderId="10" xfId="0" applyNumberFormat="1" applyFont="1" applyBorder="1" applyAlignment="1" applyProtection="1">
      <alignment horizontal="center" vertical="center"/>
      <protection locked="0"/>
    </xf>
    <xf numFmtId="0" fontId="18" fillId="0" borderId="19" xfId="0" applyNumberFormat="1" applyFont="1" applyBorder="1" applyAlignment="1" applyProtection="1">
      <alignment horizontal="center" vertical="center"/>
      <protection locked="0"/>
    </xf>
    <xf numFmtId="0" fontId="18" fillId="0" borderId="11" xfId="0" applyNumberFormat="1" applyFont="1" applyBorder="1" applyAlignment="1" applyProtection="1">
      <alignment horizontal="center" vertical="center"/>
      <protection locked="0"/>
    </xf>
    <xf numFmtId="14" fontId="18" fillId="0" borderId="10" xfId="0" applyNumberFormat="1" applyFont="1" applyBorder="1" applyAlignment="1" applyProtection="1">
      <alignment horizontal="center" vertical="center"/>
      <protection locked="0"/>
    </xf>
    <xf numFmtId="0" fontId="19" fillId="0" borderId="0" xfId="0" applyNumberFormat="1" applyFont="1" applyAlignment="1">
      <alignment horizontal="center" vertical="center" wrapText="1"/>
    </xf>
    <xf numFmtId="0" fontId="19" fillId="0" borderId="0" xfId="0" applyNumberFormat="1" applyFont="1" applyAlignment="1">
      <alignment horizontal="center" vertical="center"/>
    </xf>
    <xf numFmtId="0" fontId="25" fillId="2" borderId="2" xfId="0" applyNumberFormat="1" applyFont="1" applyFill="1" applyBorder="1" applyAlignment="1">
      <alignment horizontal="center" vertical="center" wrapText="1"/>
    </xf>
    <xf numFmtId="0" fontId="25" fillId="2" borderId="3" xfId="0" applyNumberFormat="1" applyFont="1" applyFill="1" applyBorder="1" applyAlignment="1">
      <alignment horizontal="center" vertical="center" wrapText="1"/>
    </xf>
    <xf numFmtId="0" fontId="25" fillId="2" borderId="4" xfId="0" applyNumberFormat="1" applyFont="1" applyFill="1" applyBorder="1" applyAlignment="1">
      <alignment horizontal="center" vertical="center" wrapText="1"/>
    </xf>
    <xf numFmtId="0" fontId="25" fillId="2" borderId="2" xfId="0" applyNumberFormat="1" applyFont="1" applyFill="1" applyBorder="1" applyAlignment="1">
      <alignment horizontal="center" vertical="center"/>
    </xf>
    <xf numFmtId="0" fontId="25" fillId="2" borderId="3" xfId="0" applyNumberFormat="1" applyFont="1" applyFill="1" applyBorder="1" applyAlignment="1">
      <alignment horizontal="center" vertical="center"/>
    </xf>
    <xf numFmtId="0" fontId="25" fillId="2" borderId="4" xfId="0" applyNumberFormat="1" applyFont="1" applyFill="1" applyBorder="1" applyAlignment="1">
      <alignment horizontal="center" vertical="center"/>
    </xf>
    <xf numFmtId="0" fontId="26" fillId="2" borderId="2" xfId="0" applyNumberFormat="1" applyFont="1" applyFill="1" applyBorder="1" applyAlignment="1">
      <alignment horizontal="center" vertical="center" wrapText="1"/>
    </xf>
    <xf numFmtId="0" fontId="26" fillId="2" borderId="3" xfId="0" applyNumberFormat="1" applyFont="1" applyFill="1" applyBorder="1" applyAlignment="1">
      <alignment horizontal="center" vertical="center" wrapText="1"/>
    </xf>
    <xf numFmtId="0" fontId="26" fillId="2" borderId="4" xfId="0" applyNumberFormat="1" applyFont="1" applyFill="1" applyBorder="1" applyAlignment="1">
      <alignment horizontal="center" vertical="center" wrapText="1"/>
    </xf>
    <xf numFmtId="14" fontId="18" fillId="0" borderId="10" xfId="0" applyNumberFormat="1" applyFont="1" applyBorder="1" applyAlignment="1" applyProtection="1">
      <alignment horizontal="left" vertical="center"/>
      <protection locked="0"/>
    </xf>
    <xf numFmtId="14" fontId="18" fillId="0" borderId="11" xfId="0" applyNumberFormat="1"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0" fontId="20" fillId="0" borderId="16" xfId="0" applyNumberFormat="1" applyFont="1" applyBorder="1" applyAlignment="1">
      <alignment horizontal="center" vertical="center"/>
    </xf>
    <xf numFmtId="0" fontId="20" fillId="0" borderId="17" xfId="0" applyNumberFormat="1" applyFont="1" applyBorder="1" applyAlignment="1">
      <alignment horizontal="center" vertical="center"/>
    </xf>
    <xf numFmtId="0" fontId="20" fillId="0" borderId="18" xfId="0" applyNumberFormat="1" applyFont="1" applyBorder="1" applyAlignment="1">
      <alignment horizontal="center" vertical="center"/>
    </xf>
    <xf numFmtId="0" fontId="20" fillId="0" borderId="16" xfId="0" applyNumberFormat="1" applyFont="1" applyBorder="1" applyAlignment="1" applyProtection="1">
      <alignment horizontal="center" vertical="center"/>
    </xf>
    <xf numFmtId="0" fontId="20" fillId="0" borderId="17" xfId="0" applyNumberFormat="1" applyFont="1" applyBorder="1" applyAlignment="1" applyProtection="1">
      <alignment horizontal="center" vertical="center"/>
    </xf>
    <xf numFmtId="0" fontId="20" fillId="0" borderId="18" xfId="0" applyNumberFormat="1" applyFont="1" applyBorder="1" applyAlignment="1" applyProtection="1">
      <alignment horizontal="center" vertical="center"/>
    </xf>
    <xf numFmtId="164" fontId="18" fillId="4" borderId="27" xfId="0" applyNumberFormat="1" applyFont="1" applyFill="1" applyBorder="1" applyAlignment="1">
      <alignment horizontal="center" vertical="center"/>
    </xf>
    <xf numFmtId="164" fontId="18" fillId="4" borderId="20" xfId="0" applyNumberFormat="1" applyFont="1" applyFill="1" applyBorder="1" applyAlignment="1">
      <alignment horizontal="center" vertical="center"/>
    </xf>
    <xf numFmtId="0" fontId="27" fillId="0" borderId="5" xfId="0" applyNumberFormat="1" applyFont="1" applyBorder="1" applyAlignment="1">
      <alignment horizontal="left" vertical="center" wrapText="1"/>
    </xf>
    <xf numFmtId="0" fontId="27" fillId="0" borderId="0" xfId="0" applyNumberFormat="1" applyFont="1" applyBorder="1" applyAlignment="1">
      <alignment horizontal="left" vertical="center" wrapText="1"/>
    </xf>
    <xf numFmtId="0" fontId="27" fillId="0" borderId="6" xfId="0" applyNumberFormat="1" applyFont="1" applyBorder="1" applyAlignment="1">
      <alignment horizontal="left" vertical="center" wrapText="1"/>
    </xf>
    <xf numFmtId="0" fontId="25" fillId="2" borderId="2" xfId="0" applyNumberFormat="1" applyFont="1" applyFill="1" applyBorder="1" applyAlignment="1" applyProtection="1">
      <alignment horizontal="center" vertical="center" wrapText="1"/>
    </xf>
    <xf numFmtId="0" fontId="26" fillId="2" borderId="3" xfId="0" applyNumberFormat="1" applyFont="1" applyFill="1" applyBorder="1" applyAlignment="1" applyProtection="1">
      <alignment horizontal="center" vertical="center" wrapText="1"/>
    </xf>
    <xf numFmtId="0" fontId="26" fillId="2" borderId="4" xfId="0" applyNumberFormat="1" applyFont="1" applyFill="1" applyBorder="1" applyAlignment="1" applyProtection="1">
      <alignment horizontal="center" vertical="center" wrapText="1"/>
    </xf>
    <xf numFmtId="0" fontId="12" fillId="0" borderId="7" xfId="0" applyNumberFormat="1" applyFont="1" applyBorder="1" applyAlignment="1">
      <alignment horizontal="left" vertical="center" wrapText="1"/>
    </xf>
    <xf numFmtId="0" fontId="12" fillId="0" borderId="8" xfId="0" applyNumberFormat="1" applyFont="1" applyBorder="1" applyAlignment="1">
      <alignment horizontal="left" vertical="center" wrapText="1"/>
    </xf>
    <xf numFmtId="0" fontId="46" fillId="0" borderId="15" xfId="0" applyFont="1" applyBorder="1" applyAlignment="1">
      <alignment horizontal="left" vertical="center" wrapText="1"/>
    </xf>
    <xf numFmtId="0" fontId="46" fillId="0" borderId="0" xfId="0" applyFont="1" applyBorder="1" applyAlignment="1">
      <alignment horizontal="left" vertical="center" wrapText="1"/>
    </xf>
    <xf numFmtId="0" fontId="45" fillId="0" borderId="0" xfId="0" applyFont="1" applyBorder="1" applyAlignment="1">
      <alignment horizontal="center" vertical="center" wrapText="1"/>
    </xf>
    <xf numFmtId="0" fontId="45" fillId="0" borderId="0" xfId="0" applyFont="1" applyAlignment="1">
      <alignment horizontal="left" vertical="center" wrapText="1"/>
    </xf>
    <xf numFmtId="0" fontId="52" fillId="3" borderId="3" xfId="1" applyFont="1" applyFill="1" applyBorder="1" applyAlignment="1">
      <alignment horizontal="center" vertical="center" textRotation="90"/>
    </xf>
    <xf numFmtId="0" fontId="52" fillId="3" borderId="0" xfId="1" applyFont="1" applyFill="1" applyBorder="1" applyAlignment="1">
      <alignment horizontal="center" vertical="center" textRotation="90"/>
    </xf>
    <xf numFmtId="0" fontId="52" fillId="3" borderId="8" xfId="1" applyFont="1" applyFill="1" applyBorder="1" applyAlignment="1">
      <alignment horizontal="center" vertical="center" textRotation="90"/>
    </xf>
    <xf numFmtId="0" fontId="65" fillId="0" borderId="12" xfId="1" applyFont="1" applyFill="1" applyBorder="1" applyAlignment="1">
      <alignment horizontal="center" vertical="center" textRotation="90"/>
    </xf>
    <xf numFmtId="0" fontId="63" fillId="0" borderId="5" xfId="1" applyFont="1" applyFill="1" applyBorder="1" applyAlignment="1">
      <alignment horizontal="center" vertical="center" wrapText="1"/>
    </xf>
    <xf numFmtId="0" fontId="63" fillId="0" borderId="0" xfId="1" applyFont="1" applyFill="1" applyBorder="1" applyAlignment="1">
      <alignment horizontal="center" vertical="center" wrapText="1"/>
    </xf>
    <xf numFmtId="0" fontId="63" fillId="0" borderId="6" xfId="1" applyFont="1" applyFill="1" applyBorder="1" applyAlignment="1">
      <alignment horizontal="center" vertical="center" wrapText="1"/>
    </xf>
    <xf numFmtId="0" fontId="63" fillId="0" borderId="7" xfId="1" applyFont="1" applyFill="1" applyBorder="1" applyAlignment="1">
      <alignment horizontal="center" vertical="center" wrapText="1"/>
    </xf>
    <xf numFmtId="0" fontId="63" fillId="0" borderId="8" xfId="1" applyFont="1" applyFill="1" applyBorder="1" applyAlignment="1">
      <alignment horizontal="center" vertical="center" wrapText="1"/>
    </xf>
    <xf numFmtId="0" fontId="63" fillId="0" borderId="9" xfId="1" applyFont="1" applyFill="1" applyBorder="1" applyAlignment="1">
      <alignment horizontal="center" vertical="center" wrapText="1"/>
    </xf>
    <xf numFmtId="0" fontId="59" fillId="0" borderId="12" xfId="1" applyFont="1" applyFill="1" applyBorder="1" applyAlignment="1">
      <alignment horizontal="center" vertical="center" wrapText="1"/>
    </xf>
    <xf numFmtId="0" fontId="63" fillId="0" borderId="28" xfId="1" applyFont="1" applyFill="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52" fillId="3" borderId="27" xfId="1" applyFont="1" applyFill="1" applyBorder="1" applyAlignment="1">
      <alignment horizontal="center" vertical="center" textRotation="90"/>
    </xf>
    <xf numFmtId="0" fontId="52" fillId="3" borderId="31" xfId="1" applyFont="1" applyFill="1" applyBorder="1" applyAlignment="1">
      <alignment horizontal="center" vertical="center" textRotation="90"/>
    </xf>
    <xf numFmtId="0" fontId="52" fillId="3" borderId="20" xfId="1" applyFont="1" applyFill="1" applyBorder="1" applyAlignment="1">
      <alignment horizontal="center" vertical="center" textRotation="90"/>
    </xf>
    <xf numFmtId="0" fontId="53" fillId="3" borderId="27" xfId="1" applyFont="1" applyFill="1" applyBorder="1" applyAlignment="1">
      <alignment horizontal="center" vertical="center" textRotation="90"/>
    </xf>
    <xf numFmtId="0" fontId="53" fillId="3" borderId="31" xfId="1" applyFont="1" applyFill="1" applyBorder="1" applyAlignment="1">
      <alignment horizontal="center" vertical="center" textRotation="90"/>
    </xf>
    <xf numFmtId="0" fontId="53" fillId="3" borderId="20" xfId="1" applyFont="1" applyFill="1" applyBorder="1" applyAlignment="1">
      <alignment horizontal="center" vertical="center" textRotation="90"/>
    </xf>
    <xf numFmtId="0" fontId="54" fillId="0" borderId="27" xfId="1" applyFont="1" applyFill="1" applyBorder="1" applyAlignment="1">
      <alignment horizontal="center" vertical="center"/>
    </xf>
    <xf numFmtId="0" fontId="54" fillId="0" borderId="20" xfId="1" applyFont="1" applyFill="1" applyBorder="1" applyAlignment="1">
      <alignment horizontal="center" vertical="center"/>
    </xf>
    <xf numFmtId="0" fontId="60" fillId="0" borderId="27" xfId="1" applyFont="1" applyFill="1" applyBorder="1" applyAlignment="1">
      <alignment vertical="center" wrapText="1"/>
    </xf>
    <xf numFmtId="0" fontId="60" fillId="0" borderId="20" xfId="1" applyFont="1" applyFill="1" applyBorder="1" applyAlignment="1">
      <alignment vertical="center" wrapText="1"/>
    </xf>
    <xf numFmtId="0" fontId="57" fillId="3" borderId="12" xfId="1" applyFont="1" applyFill="1" applyBorder="1" applyAlignment="1">
      <alignment horizontal="center" vertical="center" textRotation="90"/>
    </xf>
    <xf numFmtId="0" fontId="63" fillId="4" borderId="12" xfId="1" applyFont="1" applyFill="1" applyBorder="1" applyAlignment="1" applyProtection="1">
      <alignment horizontal="center" vertical="center" wrapText="1"/>
    </xf>
    <xf numFmtId="0" fontId="11" fillId="0" borderId="35" xfId="1" applyFont="1" applyFill="1" applyBorder="1" applyAlignment="1">
      <alignment horizontal="center" vertical="center" wrapText="1"/>
    </xf>
    <xf numFmtId="0" fontId="11" fillId="0" borderId="34" xfId="1" applyFont="1" applyFill="1" applyBorder="1" applyAlignment="1">
      <alignment horizontal="center" vertical="center" wrapText="1"/>
    </xf>
    <xf numFmtId="0" fontId="11" fillId="0" borderId="38" xfId="1" applyFont="1" applyFill="1" applyBorder="1" applyAlignment="1">
      <alignment horizontal="center" vertical="center" wrapText="1"/>
    </xf>
    <xf numFmtId="0" fontId="51" fillId="7" borderId="28" xfId="1" applyFont="1" applyFill="1" applyBorder="1" applyAlignment="1">
      <alignment horizontal="center" vertical="center"/>
    </xf>
    <xf numFmtId="0" fontId="51" fillId="7" borderId="29" xfId="1" applyFont="1" applyFill="1" applyBorder="1" applyAlignment="1">
      <alignment horizontal="center" vertical="center"/>
    </xf>
    <xf numFmtId="0" fontId="51" fillId="7" borderId="30" xfId="1" applyFont="1" applyFill="1" applyBorder="1" applyAlignment="1">
      <alignment horizontal="center" vertical="center"/>
    </xf>
    <xf numFmtId="0" fontId="38" fillId="0" borderId="12" xfId="1" applyFont="1" applyFill="1" applyBorder="1" applyAlignment="1">
      <alignment horizontal="center" vertical="center" wrapText="1"/>
    </xf>
    <xf numFmtId="0" fontId="38" fillId="0" borderId="12" xfId="1" applyFont="1" applyFill="1" applyBorder="1" applyAlignment="1">
      <alignment horizontal="center" vertical="center"/>
    </xf>
    <xf numFmtId="0" fontId="35" fillId="0" borderId="5" xfId="1" applyFont="1" applyFill="1" applyBorder="1" applyAlignment="1">
      <alignment horizontal="center" vertical="center" wrapText="1"/>
    </xf>
    <xf numFmtId="0" fontId="35" fillId="0" borderId="28" xfId="1" applyFont="1" applyFill="1" applyBorder="1" applyAlignment="1">
      <alignment horizontal="center" vertical="center" wrapText="1"/>
    </xf>
    <xf numFmtId="0" fontId="35" fillId="0" borderId="30" xfId="1" applyFont="1" applyFill="1" applyBorder="1" applyAlignment="1">
      <alignment horizontal="center" vertical="center" wrapText="1"/>
    </xf>
    <xf numFmtId="0" fontId="52" fillId="3" borderId="12" xfId="1" applyFont="1" applyFill="1" applyBorder="1" applyAlignment="1">
      <alignment horizontal="center" vertical="center" textRotation="90"/>
    </xf>
    <xf numFmtId="0" fontId="35" fillId="0" borderId="27" xfId="1" applyFont="1" applyFill="1" applyBorder="1" applyAlignment="1">
      <alignment horizontal="center" vertical="center" wrapText="1"/>
    </xf>
    <xf numFmtId="0" fontId="35" fillId="0" borderId="20" xfId="1" applyFont="1" applyFill="1" applyBorder="1" applyAlignment="1">
      <alignment horizontal="center" vertical="center" wrapText="1"/>
    </xf>
    <xf numFmtId="0" fontId="35" fillId="0" borderId="29" xfId="1" applyFont="1" applyFill="1" applyBorder="1" applyAlignment="1">
      <alignment horizontal="center" vertical="center" wrapText="1"/>
    </xf>
    <xf numFmtId="0" fontId="63" fillId="0" borderId="12" xfId="1" applyFont="1" applyFill="1" applyBorder="1" applyAlignment="1" applyProtection="1">
      <alignment horizontal="center" vertical="center" wrapText="1"/>
      <protection locked="0"/>
    </xf>
    <xf numFmtId="0" fontId="35" fillId="0" borderId="2"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35" fillId="0" borderId="6" xfId="1" applyFont="1" applyFill="1" applyBorder="1" applyAlignment="1">
      <alignment horizontal="center" vertical="center" wrapText="1"/>
    </xf>
    <xf numFmtId="0" fontId="35" fillId="0" borderId="7" xfId="1" applyFont="1" applyFill="1" applyBorder="1" applyAlignment="1">
      <alignment horizontal="center" vertical="center" wrapText="1"/>
    </xf>
    <xf numFmtId="0" fontId="35" fillId="0" borderId="9" xfId="1" applyFont="1" applyFill="1" applyBorder="1" applyAlignment="1">
      <alignment horizontal="center" vertical="center" wrapText="1"/>
    </xf>
    <xf numFmtId="0" fontId="11" fillId="0" borderId="28" xfId="1" applyFill="1" applyBorder="1" applyAlignment="1">
      <alignment horizontal="center" vertical="center"/>
    </xf>
    <xf numFmtId="0" fontId="11" fillId="0" borderId="29" xfId="1" applyFill="1" applyBorder="1" applyAlignment="1">
      <alignment horizontal="center" vertical="center"/>
    </xf>
    <xf numFmtId="0" fontId="11" fillId="0" borderId="30" xfId="1" applyFill="1" applyBorder="1" applyAlignment="1">
      <alignment horizontal="center" vertical="center"/>
    </xf>
    <xf numFmtId="9" fontId="40" fillId="0" borderId="28" xfId="1" applyNumberFormat="1" applyFont="1" applyFill="1" applyBorder="1" applyAlignment="1">
      <alignment horizontal="center" vertical="center"/>
    </xf>
    <xf numFmtId="9" fontId="40" fillId="0" borderId="30" xfId="1" applyNumberFormat="1" applyFont="1" applyFill="1" applyBorder="1" applyAlignment="1">
      <alignment horizontal="center" vertical="center"/>
    </xf>
    <xf numFmtId="9" fontId="40" fillId="0" borderId="28" xfId="2" applyFont="1" applyFill="1" applyBorder="1" applyAlignment="1">
      <alignment horizontal="center" vertical="center"/>
    </xf>
    <xf numFmtId="9" fontId="40" fillId="0" borderId="30" xfId="2" applyFont="1" applyFill="1" applyBorder="1" applyAlignment="1">
      <alignment horizontal="center" vertical="center"/>
    </xf>
    <xf numFmtId="0" fontId="40" fillId="0" borderId="30" xfId="1" applyFont="1" applyFill="1" applyBorder="1" applyAlignment="1">
      <alignment horizontal="center" vertical="center"/>
    </xf>
    <xf numFmtId="0" fontId="40" fillId="0" borderId="28" xfId="1" applyFont="1" applyFill="1" applyBorder="1" applyAlignment="1">
      <alignment horizontal="center" vertical="center"/>
    </xf>
    <xf numFmtId="0" fontId="35" fillId="0" borderId="12" xfId="1" applyFont="1" applyFill="1" applyBorder="1" applyAlignment="1">
      <alignment horizontal="center" vertical="center" wrapText="1"/>
    </xf>
    <xf numFmtId="0" fontId="50" fillId="0" borderId="12" xfId="1" applyFont="1" applyFill="1" applyBorder="1" applyAlignment="1">
      <alignment horizontal="center" vertical="center" wrapText="1"/>
    </xf>
    <xf numFmtId="0" fontId="59" fillId="0" borderId="28" xfId="1" applyFont="1" applyFill="1" applyBorder="1" applyAlignment="1">
      <alignment horizontal="center" vertical="center" wrapText="1"/>
    </xf>
    <xf numFmtId="0" fontId="59" fillId="0" borderId="29" xfId="1" applyFont="1" applyFill="1" applyBorder="1" applyAlignment="1">
      <alignment horizontal="center" vertical="center" wrapText="1"/>
    </xf>
    <xf numFmtId="0" fontId="59" fillId="0" borderId="30" xfId="1" applyFont="1" applyFill="1" applyBorder="1" applyAlignment="1">
      <alignment horizontal="center" vertical="center" wrapText="1"/>
    </xf>
    <xf numFmtId="9" fontId="63" fillId="0" borderId="12" xfId="2" applyNumberFormat="1" applyFont="1" applyFill="1" applyBorder="1" applyAlignment="1" applyProtection="1">
      <alignment horizontal="center" vertical="center"/>
      <protection locked="0"/>
    </xf>
    <xf numFmtId="0" fontId="38" fillId="0" borderId="27"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8" xfId="1" applyFont="1" applyFill="1" applyBorder="1" applyAlignment="1">
      <alignment horizontal="center" vertical="center" wrapText="1"/>
    </xf>
    <xf numFmtId="0" fontId="54" fillId="6" borderId="12" xfId="1" applyFont="1" applyFill="1" applyBorder="1" applyAlignment="1">
      <alignment horizontal="center" vertical="center"/>
    </xf>
    <xf numFmtId="0" fontId="60" fillId="5" borderId="12" xfId="1" applyFont="1" applyFill="1" applyBorder="1" applyAlignment="1">
      <alignment vertical="center" wrapText="1"/>
    </xf>
    <xf numFmtId="0" fontId="5" fillId="5" borderId="12" xfId="1" applyFont="1" applyFill="1" applyBorder="1" applyAlignment="1">
      <alignment horizontal="left" vertical="center" wrapText="1"/>
    </xf>
    <xf numFmtId="0" fontId="11" fillId="5" borderId="12" xfId="1" applyFill="1" applyBorder="1" applyAlignment="1">
      <alignment horizontal="left" vertical="center" wrapText="1"/>
    </xf>
    <xf numFmtId="0" fontId="8" fillId="5" borderId="12" xfId="1" applyFont="1" applyFill="1" applyBorder="1" applyAlignment="1">
      <alignment horizontal="left" vertical="center" wrapText="1"/>
    </xf>
    <xf numFmtId="0" fontId="9" fillId="5" borderId="27" xfId="1" applyFont="1" applyFill="1" applyBorder="1" applyAlignment="1">
      <alignment horizontal="center" vertical="center"/>
    </xf>
    <xf numFmtId="0" fontId="9" fillId="5" borderId="20" xfId="1" applyFont="1" applyFill="1" applyBorder="1" applyAlignment="1">
      <alignment horizontal="center" vertical="center"/>
    </xf>
    <xf numFmtId="0" fontId="11" fillId="5" borderId="27" xfId="1" applyFill="1" applyBorder="1" applyAlignment="1">
      <alignment horizontal="center" vertical="center"/>
    </xf>
    <xf numFmtId="0" fontId="11" fillId="5" borderId="31" xfId="1" applyFill="1" applyBorder="1" applyAlignment="1">
      <alignment horizontal="center" vertical="center"/>
    </xf>
    <xf numFmtId="0" fontId="11" fillId="5" borderId="20" xfId="1" applyFill="1" applyBorder="1" applyAlignment="1">
      <alignment horizontal="center" vertical="center"/>
    </xf>
    <xf numFmtId="0" fontId="59" fillId="5" borderId="12" xfId="1" applyFont="1" applyFill="1" applyBorder="1" applyAlignment="1">
      <alignment horizontal="center" vertical="center" wrapText="1"/>
    </xf>
    <xf numFmtId="0" fontId="63" fillId="4" borderId="27" xfId="1" applyFont="1" applyFill="1" applyBorder="1" applyAlignment="1">
      <alignment horizontal="center" vertical="center" wrapText="1"/>
    </xf>
    <xf numFmtId="0" fontId="63" fillId="4" borderId="31" xfId="1" applyFont="1" applyFill="1" applyBorder="1" applyAlignment="1">
      <alignment horizontal="center" vertical="center" wrapText="1"/>
    </xf>
    <xf numFmtId="0" fontId="63" fillId="4" borderId="20" xfId="1" applyFont="1" applyFill="1" applyBorder="1" applyAlignment="1">
      <alignment horizontal="center" vertical="center" wrapText="1"/>
    </xf>
    <xf numFmtId="0" fontId="39" fillId="6" borderId="12" xfId="1" applyFont="1" applyFill="1" applyBorder="1" applyAlignment="1">
      <alignment horizontal="center" vertical="center" textRotation="90"/>
    </xf>
    <xf numFmtId="0" fontId="35" fillId="5" borderId="12" xfId="1" applyFont="1" applyFill="1" applyBorder="1" applyAlignment="1">
      <alignment horizontal="left" vertical="center" wrapText="1"/>
    </xf>
    <xf numFmtId="0" fontId="56" fillId="3" borderId="27" xfId="1" applyFont="1" applyFill="1" applyBorder="1" applyAlignment="1">
      <alignment horizontal="center" vertical="center" textRotation="90"/>
    </xf>
    <xf numFmtId="0" fontId="56" fillId="3" borderId="31" xfId="1" applyFont="1" applyFill="1" applyBorder="1" applyAlignment="1">
      <alignment horizontal="center" vertical="center" textRotation="90"/>
    </xf>
    <xf numFmtId="0" fontId="56" fillId="3" borderId="20" xfId="1" applyFont="1" applyFill="1" applyBorder="1" applyAlignment="1">
      <alignment horizontal="center" vertical="center" textRotation="90"/>
    </xf>
    <xf numFmtId="0" fontId="49" fillId="5" borderId="8" xfId="1" applyFont="1" applyFill="1" applyBorder="1" applyAlignment="1">
      <alignment horizontal="center" vertical="center" wrapText="1"/>
    </xf>
    <xf numFmtId="0" fontId="11" fillId="0" borderId="2" xfId="1" applyFill="1" applyBorder="1" applyAlignment="1">
      <alignment horizontal="center" vertical="center"/>
    </xf>
    <xf numFmtId="0" fontId="11" fillId="0" borderId="4" xfId="1" applyFill="1" applyBorder="1" applyAlignment="1">
      <alignment horizontal="center" vertical="center"/>
    </xf>
    <xf numFmtId="0" fontId="11" fillId="0" borderId="5" xfId="1" applyFill="1" applyBorder="1" applyAlignment="1">
      <alignment horizontal="center" vertical="center"/>
    </xf>
    <xf numFmtId="0" fontId="11" fillId="0" borderId="6" xfId="1" applyFill="1" applyBorder="1" applyAlignment="1">
      <alignment horizontal="center" vertical="center"/>
    </xf>
    <xf numFmtId="0" fontId="11" fillId="0" borderId="7" xfId="1" applyFill="1" applyBorder="1" applyAlignment="1">
      <alignment horizontal="center" vertical="center"/>
    </xf>
    <xf numFmtId="0" fontId="11" fillId="0" borderId="9" xfId="1" applyFill="1" applyBorder="1" applyAlignment="1">
      <alignment horizontal="center" vertical="center"/>
    </xf>
    <xf numFmtId="0" fontId="3" fillId="0" borderId="28" xfId="1" applyFont="1" applyFill="1" applyBorder="1" applyAlignment="1">
      <alignment horizontal="center" vertical="center"/>
    </xf>
    <xf numFmtId="0" fontId="11" fillId="0" borderId="28" xfId="1" quotePrefix="1" applyFill="1" applyBorder="1" applyAlignment="1">
      <alignment horizontal="center" vertical="center"/>
    </xf>
    <xf numFmtId="0" fontId="63" fillId="0" borderId="12" xfId="1" applyFont="1" applyFill="1" applyBorder="1" applyAlignment="1" applyProtection="1">
      <alignment horizontal="center" vertical="center"/>
      <protection locked="0"/>
    </xf>
    <xf numFmtId="0" fontId="59" fillId="0" borderId="3" xfId="1" applyFont="1" applyFill="1" applyBorder="1" applyAlignment="1">
      <alignment horizontal="center" vertical="center" wrapText="1"/>
    </xf>
    <xf numFmtId="0" fontId="59" fillId="0" borderId="8" xfId="1" applyFont="1" applyFill="1" applyBorder="1" applyAlignment="1">
      <alignment horizontal="center" vertical="center" wrapText="1"/>
    </xf>
    <xf numFmtId="0" fontId="55" fillId="3" borderId="27" xfId="1" applyFont="1" applyFill="1" applyBorder="1" applyAlignment="1">
      <alignment horizontal="center" vertical="center" textRotation="90" wrapText="1"/>
    </xf>
    <xf numFmtId="0" fontId="55" fillId="3" borderId="31" xfId="1" applyFont="1" applyFill="1" applyBorder="1" applyAlignment="1">
      <alignment horizontal="center" vertical="center" textRotation="90"/>
    </xf>
    <xf numFmtId="0" fontId="55" fillId="3" borderId="20" xfId="1" applyFont="1" applyFill="1" applyBorder="1" applyAlignment="1">
      <alignment horizontal="center" vertical="center" textRotation="90"/>
    </xf>
    <xf numFmtId="0" fontId="11" fillId="0" borderId="12" xfId="1" applyFill="1" applyBorder="1" applyAlignment="1">
      <alignment horizontal="center" vertical="center"/>
    </xf>
    <xf numFmtId="0" fontId="56" fillId="3" borderId="27" xfId="1" applyFont="1" applyFill="1" applyBorder="1" applyAlignment="1">
      <alignment horizontal="center" vertical="center" textRotation="90" wrapText="1"/>
    </xf>
    <xf numFmtId="0" fontId="56" fillId="3" borderId="31" xfId="1" applyFont="1" applyFill="1" applyBorder="1" applyAlignment="1">
      <alignment horizontal="center" vertical="center" textRotation="90" wrapText="1"/>
    </xf>
    <xf numFmtId="0" fontId="56" fillId="3" borderId="20" xfId="1" applyFont="1" applyFill="1" applyBorder="1" applyAlignment="1">
      <alignment horizontal="center" vertical="center" textRotation="90" wrapText="1"/>
    </xf>
    <xf numFmtId="0" fontId="60" fillId="0" borderId="12" xfId="1" applyFont="1" applyFill="1" applyBorder="1" applyAlignment="1">
      <alignment horizontal="left" vertical="center" wrapText="1"/>
    </xf>
    <xf numFmtId="0" fontId="59" fillId="0" borderId="2" xfId="1" applyFont="1" applyFill="1" applyBorder="1" applyAlignment="1">
      <alignment horizontal="center" vertical="center" wrapText="1"/>
    </xf>
    <xf numFmtId="0" fontId="59" fillId="0" borderId="4" xfId="1" applyFont="1" applyFill="1" applyBorder="1" applyAlignment="1">
      <alignment horizontal="center" vertical="center" wrapText="1"/>
    </xf>
    <xf numFmtId="0" fontId="59" fillId="0" borderId="7" xfId="1" applyFont="1" applyFill="1" applyBorder="1" applyAlignment="1">
      <alignment horizontal="center" vertical="center" wrapText="1"/>
    </xf>
    <xf numFmtId="0" fontId="59" fillId="0" borderId="9" xfId="1" applyFont="1" applyFill="1" applyBorder="1" applyAlignment="1">
      <alignment horizontal="center" vertical="center" wrapText="1"/>
    </xf>
    <xf numFmtId="0" fontId="63" fillId="0" borderId="2" xfId="1" applyFont="1" applyFill="1" applyBorder="1" applyAlignment="1">
      <alignment horizontal="center" vertical="center" wrapText="1"/>
    </xf>
    <xf numFmtId="0" fontId="63" fillId="0" borderId="3" xfId="1" applyFont="1" applyFill="1" applyBorder="1" applyAlignment="1">
      <alignment horizontal="center" vertical="center" wrapText="1"/>
    </xf>
    <xf numFmtId="0" fontId="63" fillId="0" borderId="4" xfId="1" applyFont="1" applyFill="1" applyBorder="1" applyAlignment="1">
      <alignment horizontal="center" vertical="center" wrapText="1"/>
    </xf>
    <xf numFmtId="0" fontId="63" fillId="0" borderId="29" xfId="1" applyFont="1" applyFill="1" applyBorder="1" applyAlignment="1" applyProtection="1">
      <alignment horizontal="center" vertical="center"/>
      <protection locked="0"/>
    </xf>
    <xf numFmtId="0" fontId="63" fillId="0" borderId="30" xfId="1" applyFont="1" applyFill="1" applyBorder="1" applyAlignment="1" applyProtection="1">
      <alignment horizontal="center" vertical="center"/>
      <protection locked="0"/>
    </xf>
    <xf numFmtId="0" fontId="49" fillId="0" borderId="29" xfId="1" applyFont="1" applyFill="1" applyBorder="1" applyAlignment="1">
      <alignment horizontal="center" vertical="center" wrapText="1"/>
    </xf>
    <xf numFmtId="0" fontId="11" fillId="0" borderId="33" xfId="1" applyFont="1" applyFill="1" applyBorder="1" applyAlignment="1">
      <alignment horizontal="center" vertical="center" wrapText="1"/>
    </xf>
    <xf numFmtId="0" fontId="11" fillId="0" borderId="37" xfId="1" applyFont="1" applyFill="1" applyBorder="1" applyAlignment="1">
      <alignment horizontal="center" vertical="center" wrapText="1"/>
    </xf>
    <xf numFmtId="0" fontId="63" fillId="4" borderId="12" xfId="1" applyFont="1" applyFill="1" applyBorder="1" applyAlignment="1">
      <alignment horizontal="center" vertical="center" wrapText="1"/>
    </xf>
    <xf numFmtId="0" fontId="55" fillId="3" borderId="12" xfId="1" applyFont="1" applyFill="1" applyBorder="1" applyAlignment="1">
      <alignment horizontal="center" vertical="center" textRotation="90" wrapText="1"/>
    </xf>
    <xf numFmtId="0" fontId="39" fillId="0" borderId="12" xfId="1" applyFont="1" applyFill="1" applyBorder="1" applyAlignment="1">
      <alignment horizontal="center" vertical="center" textRotation="90"/>
    </xf>
    <xf numFmtId="0" fontId="59" fillId="5" borderId="27" xfId="1" applyFont="1" applyFill="1" applyBorder="1" applyAlignment="1">
      <alignment horizontal="center" vertical="center" wrapText="1"/>
    </xf>
    <xf numFmtId="0" fontId="59" fillId="5" borderId="20" xfId="1" applyFont="1" applyFill="1" applyBorder="1" applyAlignment="1">
      <alignment horizontal="center" vertical="center" wrapText="1"/>
    </xf>
    <xf numFmtId="0" fontId="8" fillId="5" borderId="28" xfId="1" applyFont="1" applyFill="1" applyBorder="1" applyAlignment="1">
      <alignment horizontal="left" vertical="center" wrapText="1"/>
    </xf>
    <xf numFmtId="0" fontId="11" fillId="5" borderId="29" xfId="1" applyFill="1" applyBorder="1" applyAlignment="1">
      <alignment horizontal="left" vertical="center" wrapText="1"/>
    </xf>
    <xf numFmtId="0" fontId="11" fillId="5" borderId="30" xfId="1" applyFill="1" applyBorder="1" applyAlignment="1">
      <alignment horizontal="left" vertical="center" wrapText="1"/>
    </xf>
    <xf numFmtId="0" fontId="2" fillId="5" borderId="28" xfId="1" applyFont="1" applyFill="1" applyBorder="1" applyAlignment="1">
      <alignment horizontal="left" vertical="center" wrapText="1"/>
    </xf>
    <xf numFmtId="0" fontId="35" fillId="5" borderId="12" xfId="1" applyFont="1" applyFill="1" applyBorder="1" applyAlignment="1">
      <alignment horizontal="center" vertical="center" wrapText="1"/>
    </xf>
  </cellXfs>
  <cellStyles count="3">
    <cellStyle name="Normale" xfId="0" builtinId="0"/>
    <cellStyle name="Normale 2" xfId="1" xr:uid="{00000000-0005-0000-0000-000001000000}"/>
    <cellStyle name="Percentuale 2" xfId="2" xr:uid="{00000000-0005-0000-0000-000002000000}"/>
  </cellStyles>
  <dxfs count="18">
    <dxf>
      <font>
        <b/>
        <i val="0"/>
      </font>
      <fill>
        <patternFill>
          <bgColor rgb="FF99CC00"/>
        </patternFill>
      </fill>
    </dxf>
    <dxf>
      <font>
        <b/>
        <i val="0"/>
      </font>
      <fill>
        <patternFill>
          <bgColor rgb="FFFF6600"/>
        </patternFill>
      </fill>
    </dxf>
    <dxf>
      <font>
        <color rgb="FF9C0006"/>
      </font>
      <fill>
        <patternFill>
          <bgColor rgb="FFFFC7CE"/>
        </patternFill>
      </fill>
    </dxf>
    <dxf>
      <font>
        <color theme="0" tint="-0.14996795556505021"/>
      </font>
      <fill>
        <patternFill patternType="solid">
          <bgColor theme="0" tint="-0.14996795556505021"/>
        </patternFill>
      </fill>
    </dxf>
    <dxf>
      <font>
        <b/>
        <i val="0"/>
      </font>
      <fill>
        <patternFill>
          <bgColor rgb="FFFF6600"/>
        </patternFill>
      </fill>
    </dxf>
    <dxf>
      <font>
        <b/>
        <i val="0"/>
      </font>
      <fill>
        <patternFill>
          <bgColor rgb="FF99CC00"/>
        </patternFill>
      </fill>
    </dxf>
    <dxf>
      <font>
        <color rgb="FF9C0006"/>
      </font>
      <fill>
        <patternFill>
          <bgColor rgb="FFFFC7CE"/>
        </patternFill>
      </fill>
    </dxf>
    <dxf>
      <font>
        <color theme="0" tint="-0.14996795556505021"/>
      </font>
      <fill>
        <patternFill patternType="solid">
          <bgColor theme="0" tint="-0.14996795556505021"/>
        </patternFill>
      </fill>
    </dxf>
    <dxf>
      <font>
        <b/>
        <i val="0"/>
      </font>
      <fill>
        <patternFill>
          <bgColor rgb="FF99CC00"/>
        </patternFill>
      </fill>
    </dxf>
    <dxf>
      <font>
        <b/>
        <i val="0"/>
      </font>
      <fill>
        <patternFill>
          <bgColor rgb="FFFF6600"/>
        </patternFill>
      </fill>
    </dxf>
    <dxf>
      <font>
        <color rgb="FF9C0006"/>
      </font>
      <fill>
        <patternFill>
          <bgColor rgb="FFFFC7CE"/>
        </patternFill>
      </fill>
    </dxf>
    <dxf>
      <font>
        <color theme="0" tint="-0.14996795556505021"/>
      </font>
      <fill>
        <patternFill patternType="solid">
          <bgColor theme="0" tint="-0.14996795556505021"/>
        </patternFill>
      </fill>
    </dxf>
    <dxf>
      <font>
        <b/>
        <i val="0"/>
      </font>
      <fill>
        <patternFill>
          <bgColor rgb="FF99CC00"/>
        </patternFill>
      </fill>
    </dxf>
    <dxf>
      <font>
        <b/>
        <i val="0"/>
      </font>
      <fill>
        <patternFill>
          <bgColor rgb="FFFF6600"/>
        </patternFill>
      </fill>
    </dxf>
    <dxf>
      <font>
        <color rgb="FF9C0006"/>
      </font>
      <fill>
        <patternFill>
          <bgColor rgb="FFFFC7CE"/>
        </patternFill>
      </fill>
    </dxf>
    <dxf>
      <font>
        <color theme="0" tint="-0.14996795556505021"/>
      </font>
      <fill>
        <patternFill patternType="solid">
          <bgColor theme="0" tint="-0.14996795556505021"/>
        </patternFill>
      </fill>
    </dxf>
    <dxf>
      <font>
        <b/>
        <i val="0"/>
        <color rgb="FFFF0000"/>
      </font>
    </dxf>
    <dxf>
      <font>
        <color theme="0" tint="-0.14996795556505021"/>
      </font>
    </dxf>
  </dxfs>
  <tableStyles count="0" defaultTableStyle="TableStyleMedium9" defaultPivotStyle="PivotStyleLight16"/>
  <colors>
    <mruColors>
      <color rgb="FFFF6600"/>
      <color rgb="FF99CC00"/>
      <color rgb="FF005CAB"/>
      <color rgb="FFF1E9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005CAB"/>
  </sheetPr>
  <dimension ref="B1:N285"/>
  <sheetViews>
    <sheetView showGridLines="0" tabSelected="1" topLeftCell="A214" zoomScaleNormal="100" zoomScaleSheetLayoutView="100" workbookViewId="0">
      <selection activeCell="H226" sqref="H226"/>
    </sheetView>
  </sheetViews>
  <sheetFormatPr defaultRowHeight="12.75"/>
  <cols>
    <col min="1" max="1" width="3.7109375" customWidth="1"/>
    <col min="2" max="2" width="20.7109375" style="2" customWidth="1"/>
    <col min="3" max="3" width="25.7109375" style="2" customWidth="1"/>
    <col min="4" max="4" width="27.7109375" style="2" customWidth="1"/>
    <col min="5" max="5" width="25.7109375" style="2" customWidth="1"/>
    <col min="6" max="6" width="30.28515625" style="2" customWidth="1"/>
    <col min="7" max="7" width="25.7109375" style="2" customWidth="1"/>
    <col min="8" max="8" width="28.140625" style="2" customWidth="1"/>
    <col min="9" max="9" width="13.28515625" style="2" customWidth="1"/>
    <col min="12" max="14" width="9.140625" hidden="1" customWidth="1"/>
  </cols>
  <sheetData>
    <row r="1" spans="2:14">
      <c r="H1" s="62" t="s">
        <v>0</v>
      </c>
    </row>
    <row r="2" spans="2:14">
      <c r="H2" s="62" t="s">
        <v>1</v>
      </c>
    </row>
    <row r="3" spans="2:14">
      <c r="H3" s="62" t="s">
        <v>2</v>
      </c>
    </row>
    <row r="4" spans="2:14">
      <c r="H4" s="62" t="s">
        <v>3</v>
      </c>
    </row>
    <row r="6" spans="2:14" ht="20.25" customHeight="1">
      <c r="B6" s="297" t="s">
        <v>31</v>
      </c>
      <c r="C6" s="298"/>
      <c r="D6" s="298"/>
      <c r="E6" s="298"/>
      <c r="F6" s="298"/>
      <c r="G6" s="298"/>
      <c r="H6" s="298"/>
      <c r="I6" s="298"/>
    </row>
    <row r="7" spans="2:14">
      <c r="B7" s="298"/>
      <c r="C7" s="298"/>
      <c r="D7" s="298"/>
      <c r="E7" s="298"/>
      <c r="F7" s="298"/>
      <c r="G7" s="298"/>
      <c r="H7" s="298"/>
      <c r="I7" s="298"/>
    </row>
    <row r="8" spans="2:14" ht="14.25" customHeight="1">
      <c r="B8" s="298"/>
      <c r="C8" s="298"/>
      <c r="D8" s="298"/>
      <c r="E8" s="298"/>
      <c r="F8" s="298"/>
      <c r="G8" s="298"/>
      <c r="H8" s="298"/>
      <c r="I8" s="298"/>
    </row>
    <row r="9" spans="2:14" ht="20.25" customHeight="1">
      <c r="B9" s="4"/>
      <c r="C9" s="4"/>
      <c r="D9" s="4"/>
      <c r="E9" s="4"/>
      <c r="F9" s="4"/>
      <c r="G9" s="4"/>
      <c r="H9" s="4"/>
    </row>
    <row r="10" spans="2:14" ht="39.950000000000003" customHeight="1">
      <c r="B10" s="299" t="s">
        <v>14</v>
      </c>
      <c r="C10" s="300"/>
      <c r="D10" s="300"/>
      <c r="E10" s="300"/>
      <c r="F10" s="300"/>
      <c r="G10" s="300"/>
      <c r="H10" s="300"/>
      <c r="I10" s="301"/>
    </row>
    <row r="11" spans="2:14">
      <c r="B11" s="134"/>
      <c r="C11" s="135"/>
      <c r="D11" s="135"/>
      <c r="E11" s="12"/>
      <c r="F11" s="12"/>
      <c r="G11" s="12"/>
      <c r="H11" s="12"/>
      <c r="I11" s="6"/>
      <c r="N11" s="1"/>
    </row>
    <row r="12" spans="2:14" ht="15.95" customHeight="1">
      <c r="B12" s="134"/>
      <c r="C12" s="136" t="s">
        <v>15</v>
      </c>
      <c r="D12" s="137"/>
      <c r="E12" s="276"/>
      <c r="F12" s="277"/>
      <c r="G12" s="277"/>
      <c r="H12" s="278"/>
      <c r="I12" s="6"/>
      <c r="N12" s="1"/>
    </row>
    <row r="13" spans="2:14" ht="6" customHeight="1">
      <c r="B13" s="138"/>
      <c r="C13" s="135"/>
      <c r="D13" s="139"/>
      <c r="E13" s="3"/>
      <c r="F13" s="12"/>
      <c r="G13" s="12"/>
      <c r="H13" s="12"/>
      <c r="I13" s="6"/>
    </row>
    <row r="14" spans="2:14" ht="15.95" customHeight="1">
      <c r="B14" s="140"/>
      <c r="C14" s="136" t="s">
        <v>16</v>
      </c>
      <c r="D14" s="137"/>
      <c r="E14" s="276"/>
      <c r="F14" s="277"/>
      <c r="G14" s="277"/>
      <c r="H14" s="278"/>
      <c r="I14" s="6"/>
      <c r="N14" s="1"/>
    </row>
    <row r="15" spans="2:14" ht="6" customHeight="1">
      <c r="B15" s="138"/>
      <c r="C15" s="135"/>
      <c r="D15" s="139"/>
      <c r="E15" s="3"/>
      <c r="F15" s="12"/>
      <c r="G15" s="12"/>
      <c r="H15" s="12"/>
      <c r="I15" s="6"/>
    </row>
    <row r="16" spans="2:14" ht="15.95" customHeight="1">
      <c r="B16" s="134"/>
      <c r="C16" s="136" t="s">
        <v>17</v>
      </c>
      <c r="D16" s="137"/>
      <c r="E16" s="276"/>
      <c r="F16" s="277"/>
      <c r="G16" s="277"/>
      <c r="H16" s="278"/>
      <c r="I16" s="6"/>
      <c r="N16" s="1"/>
    </row>
    <row r="17" spans="2:14" ht="6" customHeight="1">
      <c r="B17" s="134"/>
      <c r="C17" s="136"/>
      <c r="D17" s="139"/>
      <c r="E17" s="3"/>
      <c r="F17" s="12"/>
      <c r="G17" s="12"/>
      <c r="H17" s="12"/>
      <c r="I17" s="6"/>
    </row>
    <row r="18" spans="2:14" ht="15.95" customHeight="1">
      <c r="B18" s="134"/>
      <c r="C18" s="136" t="s">
        <v>18</v>
      </c>
      <c r="D18" s="137"/>
      <c r="E18" s="276"/>
      <c r="F18" s="277"/>
      <c r="G18" s="277"/>
      <c r="H18" s="278"/>
      <c r="I18" s="6"/>
      <c r="N18" s="1"/>
    </row>
    <row r="19" spans="2:14" ht="6" customHeight="1">
      <c r="B19" s="134"/>
      <c r="C19" s="136"/>
      <c r="D19" s="139"/>
      <c r="E19" s="3"/>
      <c r="F19" s="12"/>
      <c r="G19" s="12"/>
      <c r="H19" s="12"/>
      <c r="I19" s="6"/>
    </row>
    <row r="20" spans="2:14" ht="15.95" customHeight="1">
      <c r="B20" s="134"/>
      <c r="C20" s="136" t="s">
        <v>19</v>
      </c>
      <c r="D20" s="137"/>
      <c r="E20" s="276"/>
      <c r="F20" s="277"/>
      <c r="G20" s="277"/>
      <c r="H20" s="278"/>
      <c r="I20" s="6"/>
      <c r="N20" s="1"/>
    </row>
    <row r="21" spans="2:14" ht="6" customHeight="1">
      <c r="B21" s="134"/>
      <c r="C21" s="136"/>
      <c r="D21" s="139"/>
      <c r="E21" s="3"/>
      <c r="F21" s="12"/>
      <c r="G21" s="12"/>
      <c r="H21" s="12"/>
      <c r="I21" s="6"/>
    </row>
    <row r="22" spans="2:14" ht="15.95" customHeight="1">
      <c r="B22" s="134"/>
      <c r="C22" s="136" t="s">
        <v>20</v>
      </c>
      <c r="D22" s="137"/>
      <c r="E22" s="276"/>
      <c r="F22" s="277"/>
      <c r="G22" s="277"/>
      <c r="H22" s="278"/>
      <c r="I22" s="6"/>
      <c r="N22" s="1"/>
    </row>
    <row r="23" spans="2:14" ht="6" customHeight="1">
      <c r="B23" s="134"/>
      <c r="C23" s="136"/>
      <c r="D23" s="139"/>
      <c r="E23" s="3"/>
      <c r="F23" s="12"/>
      <c r="G23" s="12"/>
      <c r="H23" s="12"/>
      <c r="I23" s="6"/>
    </row>
    <row r="24" spans="2:14" ht="15.95" customHeight="1">
      <c r="B24" s="134"/>
      <c r="C24" s="136" t="s">
        <v>21</v>
      </c>
      <c r="D24" s="137"/>
      <c r="E24" s="276"/>
      <c r="F24" s="277"/>
      <c r="G24" s="277"/>
      <c r="H24" s="278"/>
      <c r="I24" s="6"/>
      <c r="N24" s="1"/>
    </row>
    <row r="25" spans="2:14" ht="6" customHeight="1">
      <c r="B25" s="134"/>
      <c r="C25" s="136"/>
      <c r="D25" s="139"/>
      <c r="E25" s="3"/>
      <c r="F25" s="12"/>
      <c r="G25" s="12"/>
      <c r="H25" s="12"/>
      <c r="I25" s="6"/>
    </row>
    <row r="26" spans="2:14" ht="15.95" customHeight="1">
      <c r="B26" s="134"/>
      <c r="C26" s="136" t="s">
        <v>10</v>
      </c>
      <c r="D26" s="137"/>
      <c r="E26" s="276"/>
      <c r="F26" s="277"/>
      <c r="G26" s="277"/>
      <c r="H26" s="278"/>
      <c r="I26" s="6"/>
    </row>
    <row r="27" spans="2:14" ht="6" customHeight="1">
      <c r="B27" s="134"/>
      <c r="C27" s="136"/>
      <c r="D27" s="139"/>
      <c r="E27" s="3"/>
      <c r="F27" s="12"/>
      <c r="G27" s="12"/>
      <c r="H27" s="12"/>
      <c r="I27" s="6"/>
    </row>
    <row r="28" spans="2:14" ht="15.95" customHeight="1">
      <c r="B28" s="134"/>
      <c r="C28" s="136" t="s">
        <v>22</v>
      </c>
      <c r="D28" s="137"/>
      <c r="E28" s="290"/>
      <c r="F28" s="291"/>
      <c r="G28" s="291"/>
      <c r="H28" s="292"/>
      <c r="I28" s="6"/>
    </row>
    <row r="29" spans="2:14" ht="6" customHeight="1">
      <c r="B29" s="134"/>
      <c r="C29" s="136"/>
      <c r="D29" s="139"/>
      <c r="E29" s="3"/>
      <c r="F29" s="12"/>
      <c r="G29" s="12"/>
      <c r="H29" s="12"/>
      <c r="I29" s="6"/>
    </row>
    <row r="30" spans="2:14" ht="15.95" customHeight="1">
      <c r="B30" s="134"/>
      <c r="C30" s="136" t="s">
        <v>23</v>
      </c>
      <c r="D30" s="137"/>
      <c r="E30" s="290"/>
      <c r="F30" s="291"/>
      <c r="G30" s="291"/>
      <c r="H30" s="292"/>
      <c r="I30" s="6"/>
    </row>
    <row r="31" spans="2:14" ht="6" customHeight="1">
      <c r="B31" s="134"/>
      <c r="C31" s="136"/>
      <c r="D31" s="139"/>
      <c r="E31" s="3"/>
      <c r="F31" s="12"/>
      <c r="G31" s="12"/>
      <c r="H31" s="12"/>
      <c r="I31" s="6"/>
    </row>
    <row r="32" spans="2:14" ht="15.95" customHeight="1">
      <c r="B32" s="134"/>
      <c r="C32" s="136" t="s">
        <v>24</v>
      </c>
      <c r="D32" s="137"/>
      <c r="E32" s="290"/>
      <c r="F32" s="291"/>
      <c r="G32" s="291"/>
      <c r="H32" s="292"/>
      <c r="I32" s="6"/>
    </row>
    <row r="33" spans="2:9" ht="6" customHeight="1">
      <c r="B33" s="134"/>
      <c r="C33" s="136"/>
      <c r="D33" s="139"/>
      <c r="E33" s="3"/>
      <c r="F33" s="12"/>
      <c r="G33" s="12"/>
      <c r="H33" s="12"/>
      <c r="I33" s="6"/>
    </row>
    <row r="34" spans="2:9" ht="15.95" customHeight="1">
      <c r="B34" s="134"/>
      <c r="C34" s="136" t="s">
        <v>25</v>
      </c>
      <c r="D34" s="137"/>
      <c r="E34" s="276"/>
      <c r="F34" s="277"/>
      <c r="G34" s="277"/>
      <c r="H34" s="278"/>
      <c r="I34" s="6"/>
    </row>
    <row r="35" spans="2:9" ht="6" customHeight="1">
      <c r="B35" s="134"/>
      <c r="C35" s="136"/>
      <c r="D35" s="139"/>
      <c r="E35" s="3"/>
      <c r="F35" s="12"/>
      <c r="G35" s="12"/>
      <c r="H35" s="12"/>
      <c r="I35" s="6"/>
    </row>
    <row r="36" spans="2:9" ht="15.95" customHeight="1">
      <c r="B36" s="134"/>
      <c r="C36" s="136" t="s">
        <v>26</v>
      </c>
      <c r="D36" s="137"/>
      <c r="E36" s="276"/>
      <c r="F36" s="277"/>
      <c r="G36" s="277"/>
      <c r="H36" s="278"/>
      <c r="I36" s="6"/>
    </row>
    <row r="37" spans="2:9" ht="6" customHeight="1">
      <c r="B37" s="134"/>
      <c r="C37" s="141"/>
      <c r="D37" s="142"/>
      <c r="E37" s="53"/>
      <c r="F37" s="12"/>
      <c r="G37" s="12"/>
      <c r="H37" s="12"/>
      <c r="I37" s="6"/>
    </row>
    <row r="38" spans="2:9" ht="15.95" customHeight="1">
      <c r="B38" s="134"/>
      <c r="C38" s="136" t="s">
        <v>27</v>
      </c>
      <c r="D38" s="137"/>
      <c r="E38" s="276"/>
      <c r="F38" s="277"/>
      <c r="G38" s="277"/>
      <c r="H38" s="278"/>
      <c r="I38" s="6"/>
    </row>
    <row r="39" spans="2:9">
      <c r="B39" s="143"/>
      <c r="C39" s="144"/>
      <c r="D39" s="144"/>
      <c r="E39" s="65"/>
      <c r="F39" s="65"/>
      <c r="G39" s="65"/>
      <c r="H39" s="65"/>
      <c r="I39" s="66"/>
    </row>
    <row r="40" spans="2:9" ht="15" customHeight="1">
      <c r="B40" s="5"/>
      <c r="C40" s="5"/>
      <c r="D40" s="5"/>
      <c r="E40" s="5"/>
      <c r="F40" s="5"/>
      <c r="G40" s="5"/>
      <c r="H40" s="5"/>
    </row>
    <row r="41" spans="2:9" ht="39.950000000000003" customHeight="1">
      <c r="B41" s="302" t="s">
        <v>4</v>
      </c>
      <c r="C41" s="303"/>
      <c r="D41" s="303"/>
      <c r="E41" s="303"/>
      <c r="F41" s="303"/>
      <c r="G41" s="303"/>
      <c r="H41" s="303"/>
      <c r="I41" s="304"/>
    </row>
    <row r="42" spans="2:9">
      <c r="B42" s="134"/>
      <c r="C42" s="135"/>
      <c r="D42" s="135"/>
      <c r="E42" s="67"/>
      <c r="F42" s="67"/>
      <c r="G42" s="12"/>
      <c r="H42" s="12"/>
      <c r="I42" s="6"/>
    </row>
    <row r="43" spans="2:9" ht="15.95" customHeight="1">
      <c r="B43" s="134"/>
      <c r="C43" s="145" t="s">
        <v>5</v>
      </c>
      <c r="D43" s="137"/>
      <c r="E43" s="276"/>
      <c r="F43" s="277"/>
      <c r="G43" s="277"/>
      <c r="H43" s="278"/>
      <c r="I43" s="6"/>
    </row>
    <row r="44" spans="2:9" ht="6" customHeight="1">
      <c r="B44" s="134"/>
      <c r="C44" s="145"/>
      <c r="D44" s="142"/>
      <c r="E44" s="53"/>
      <c r="F44" s="12"/>
      <c r="G44" s="12"/>
      <c r="H44" s="12"/>
      <c r="I44" s="6"/>
    </row>
    <row r="45" spans="2:9" ht="15.95" customHeight="1">
      <c r="B45" s="134"/>
      <c r="C45" s="145" t="s">
        <v>6</v>
      </c>
      <c r="D45" s="137"/>
      <c r="E45" s="276"/>
      <c r="F45" s="277"/>
      <c r="G45" s="277"/>
      <c r="H45" s="278"/>
      <c r="I45" s="6"/>
    </row>
    <row r="46" spans="2:9" ht="6" customHeight="1">
      <c r="B46" s="134"/>
      <c r="C46" s="145"/>
      <c r="D46" s="142"/>
      <c r="E46" s="53"/>
      <c r="F46" s="12"/>
      <c r="G46" s="12"/>
      <c r="H46" s="12"/>
      <c r="I46" s="6"/>
    </row>
    <row r="47" spans="2:9" ht="15.95" customHeight="1">
      <c r="B47" s="134"/>
      <c r="C47" s="145" t="s">
        <v>7</v>
      </c>
      <c r="D47" s="137"/>
      <c r="E47" s="276"/>
      <c r="F47" s="277"/>
      <c r="G47" s="277"/>
      <c r="H47" s="278"/>
      <c r="I47" s="6"/>
    </row>
    <row r="48" spans="2:9" ht="6" customHeight="1">
      <c r="B48" s="134"/>
      <c r="C48" s="145"/>
      <c r="D48" s="142"/>
      <c r="E48" s="53"/>
      <c r="F48" s="12"/>
      <c r="G48" s="12"/>
      <c r="H48" s="12"/>
      <c r="I48" s="6"/>
    </row>
    <row r="49" spans="2:9" ht="15.95" customHeight="1">
      <c r="B49" s="134"/>
      <c r="C49" s="145" t="s">
        <v>8</v>
      </c>
      <c r="D49" s="137"/>
      <c r="E49" s="276"/>
      <c r="F49" s="277"/>
      <c r="G49" s="277"/>
      <c r="H49" s="278"/>
      <c r="I49" s="6"/>
    </row>
    <row r="50" spans="2:9" ht="6" customHeight="1">
      <c r="B50" s="134"/>
      <c r="C50" s="145"/>
      <c r="D50" s="142"/>
      <c r="E50" s="53"/>
      <c r="F50" s="12"/>
      <c r="G50" s="12"/>
      <c r="H50" s="12"/>
      <c r="I50" s="6"/>
    </row>
    <row r="51" spans="2:9" ht="15.95" customHeight="1">
      <c r="B51" s="134"/>
      <c r="C51" s="145" t="s">
        <v>9</v>
      </c>
      <c r="D51" s="137"/>
      <c r="E51" s="276"/>
      <c r="F51" s="277"/>
      <c r="G51" s="277"/>
      <c r="H51" s="278"/>
      <c r="I51" s="6"/>
    </row>
    <row r="52" spans="2:9" ht="6" customHeight="1">
      <c r="B52" s="134"/>
      <c r="C52" s="145"/>
      <c r="D52" s="142"/>
      <c r="E52" s="53"/>
      <c r="F52" s="12"/>
      <c r="G52" s="12"/>
      <c r="H52" s="12"/>
      <c r="I52" s="6"/>
    </row>
    <row r="53" spans="2:9" ht="15.95" customHeight="1">
      <c r="B53" s="134"/>
      <c r="C53" s="145" t="s">
        <v>10</v>
      </c>
      <c r="D53" s="137"/>
      <c r="E53" s="293"/>
      <c r="F53" s="294"/>
      <c r="G53" s="294"/>
      <c r="H53" s="295"/>
      <c r="I53" s="6"/>
    </row>
    <row r="54" spans="2:9" ht="6" customHeight="1">
      <c r="B54" s="134"/>
      <c r="C54" s="145"/>
      <c r="D54" s="142"/>
      <c r="E54" s="53"/>
      <c r="F54" s="12"/>
      <c r="G54" s="12"/>
      <c r="H54" s="12"/>
      <c r="I54" s="6"/>
    </row>
    <row r="55" spans="2:9" ht="15.95" customHeight="1">
      <c r="B55" s="134"/>
      <c r="C55" s="145" t="s">
        <v>333</v>
      </c>
      <c r="D55" s="137"/>
      <c r="E55" s="296"/>
      <c r="F55" s="277"/>
      <c r="G55" s="277"/>
      <c r="H55" s="278"/>
      <c r="I55" s="6"/>
    </row>
    <row r="56" spans="2:9" ht="6" customHeight="1">
      <c r="B56" s="134"/>
      <c r="C56" s="145"/>
      <c r="D56" s="142"/>
      <c r="E56" s="53"/>
      <c r="F56" s="12"/>
      <c r="G56" s="12"/>
      <c r="H56" s="12"/>
      <c r="I56" s="6"/>
    </row>
    <row r="57" spans="2:9" ht="15.95" customHeight="1">
      <c r="B57" s="134"/>
      <c r="C57" s="145" t="s">
        <v>11</v>
      </c>
      <c r="D57" s="137"/>
      <c r="E57" s="276"/>
      <c r="F57" s="277"/>
      <c r="G57" s="277"/>
      <c r="H57" s="278"/>
      <c r="I57" s="6"/>
    </row>
    <row r="58" spans="2:9" ht="6" customHeight="1">
      <c r="B58" s="134"/>
      <c r="C58" s="145"/>
      <c r="D58" s="142"/>
      <c r="E58" s="53"/>
      <c r="F58" s="12"/>
      <c r="G58" s="12"/>
      <c r="H58" s="12"/>
      <c r="I58" s="6"/>
    </row>
    <row r="59" spans="2:9" ht="15.95" customHeight="1">
      <c r="B59" s="134"/>
      <c r="C59" s="145" t="s">
        <v>12</v>
      </c>
      <c r="D59" s="137"/>
      <c r="E59" s="276"/>
      <c r="F59" s="277"/>
      <c r="G59" s="277"/>
      <c r="H59" s="278"/>
      <c r="I59" s="6"/>
    </row>
    <row r="60" spans="2:9" ht="6" customHeight="1">
      <c r="B60" s="134"/>
      <c r="C60" s="145"/>
      <c r="D60" s="142"/>
      <c r="E60" s="53"/>
      <c r="F60" s="12"/>
      <c r="G60" s="12"/>
      <c r="H60" s="12"/>
      <c r="I60" s="6"/>
    </row>
    <row r="61" spans="2:9" ht="15.95" customHeight="1">
      <c r="B61" s="134"/>
      <c r="C61" s="145" t="s">
        <v>13</v>
      </c>
      <c r="D61" s="137"/>
      <c r="E61" s="276"/>
      <c r="F61" s="277"/>
      <c r="G61" s="277"/>
      <c r="H61" s="278"/>
      <c r="I61" s="6"/>
    </row>
    <row r="62" spans="2:9" ht="6" customHeight="1">
      <c r="B62" s="134"/>
      <c r="C62" s="145"/>
      <c r="D62" s="142"/>
      <c r="E62" s="53"/>
      <c r="F62" s="12"/>
      <c r="G62" s="12"/>
      <c r="H62" s="12"/>
      <c r="I62" s="6"/>
    </row>
    <row r="63" spans="2:9" ht="15.95" customHeight="1">
      <c r="B63" s="134"/>
      <c r="C63" s="145" t="s">
        <v>30</v>
      </c>
      <c r="D63" s="137"/>
      <c r="E63" s="276"/>
      <c r="F63" s="277"/>
      <c r="G63" s="277"/>
      <c r="H63" s="278"/>
      <c r="I63" s="6"/>
    </row>
    <row r="64" spans="2:9">
      <c r="B64" s="143"/>
      <c r="C64" s="146" t="s">
        <v>343</v>
      </c>
      <c r="D64" s="144"/>
      <c r="E64" s="65"/>
      <c r="F64" s="65"/>
      <c r="G64" s="65"/>
      <c r="H64" s="65"/>
      <c r="I64" s="66"/>
    </row>
    <row r="66" spans="2:9">
      <c r="D66" s="69"/>
    </row>
    <row r="67" spans="2:9" ht="39.950000000000003" customHeight="1">
      <c r="B67" s="305" t="s">
        <v>32</v>
      </c>
      <c r="C67" s="306"/>
      <c r="D67" s="306"/>
      <c r="E67" s="306"/>
      <c r="F67" s="306"/>
      <c r="G67" s="306"/>
      <c r="H67" s="306"/>
      <c r="I67" s="307"/>
    </row>
    <row r="68" spans="2:9" ht="7.5" customHeight="1">
      <c r="B68" s="138"/>
      <c r="C68" s="149"/>
      <c r="D68" s="135"/>
      <c r="E68" s="135"/>
      <c r="F68" s="147"/>
      <c r="G68" s="147"/>
      <c r="H68" s="135"/>
      <c r="I68" s="148"/>
    </row>
    <row r="69" spans="2:9" ht="15.75" customHeight="1">
      <c r="B69" s="138" t="s">
        <v>33</v>
      </c>
      <c r="C69" s="135"/>
      <c r="D69" s="135"/>
      <c r="E69" s="135"/>
      <c r="F69" s="135"/>
      <c r="G69" s="147"/>
      <c r="H69" s="135"/>
      <c r="I69" s="148"/>
    </row>
    <row r="70" spans="2:9" ht="7.5" customHeight="1">
      <c r="B70" s="138"/>
      <c r="C70" s="149"/>
      <c r="D70" s="135"/>
      <c r="E70" s="135"/>
      <c r="F70" s="147"/>
      <c r="G70" s="147"/>
      <c r="H70" s="135"/>
      <c r="I70" s="148"/>
    </row>
    <row r="71" spans="2:9" ht="38.25">
      <c r="B71" s="134"/>
      <c r="C71" s="150" t="s">
        <v>34</v>
      </c>
      <c r="D71" s="150" t="s">
        <v>35</v>
      </c>
      <c r="E71" s="150" t="s">
        <v>36</v>
      </c>
      <c r="F71" s="150" t="s">
        <v>344</v>
      </c>
      <c r="G71" s="147"/>
      <c r="H71" s="135"/>
      <c r="I71" s="148"/>
    </row>
    <row r="72" spans="2:9" ht="31.5" customHeight="1">
      <c r="B72" s="63"/>
      <c r="C72" s="54"/>
      <c r="D72" s="55"/>
      <c r="E72" s="55"/>
      <c r="F72" s="94"/>
      <c r="G72" s="147"/>
      <c r="H72" s="135"/>
      <c r="I72" s="148"/>
    </row>
    <row r="73" spans="2:9" ht="31.5" customHeight="1">
      <c r="B73" s="63"/>
      <c r="C73" s="54"/>
      <c r="D73" s="55"/>
      <c r="E73" s="55"/>
      <c r="F73" s="94"/>
      <c r="G73" s="147"/>
      <c r="H73" s="135"/>
      <c r="I73" s="148"/>
    </row>
    <row r="74" spans="2:9" ht="31.5" customHeight="1">
      <c r="B74" s="63"/>
      <c r="C74" s="54"/>
      <c r="D74" s="55"/>
      <c r="E74" s="55"/>
      <c r="F74" s="94"/>
      <c r="G74" s="147"/>
      <c r="H74" s="135"/>
      <c r="I74" s="148"/>
    </row>
    <row r="75" spans="2:9" ht="31.5" customHeight="1">
      <c r="B75" s="63"/>
      <c r="C75" s="54"/>
      <c r="D75" s="55"/>
      <c r="E75" s="55"/>
      <c r="F75" s="94"/>
      <c r="G75" s="147"/>
      <c r="H75" s="135"/>
      <c r="I75" s="148"/>
    </row>
    <row r="76" spans="2:9" ht="31.5" customHeight="1">
      <c r="B76" s="63"/>
      <c r="C76" s="54"/>
      <c r="D76" s="55"/>
      <c r="E76" s="55"/>
      <c r="F76" s="94"/>
      <c r="G76" s="147"/>
      <c r="H76" s="135"/>
      <c r="I76" s="148"/>
    </row>
    <row r="77" spans="2:9" ht="8.25" customHeight="1">
      <c r="B77" s="134"/>
      <c r="C77" s="149"/>
      <c r="D77" s="149"/>
      <c r="E77" s="149"/>
      <c r="F77" s="149"/>
      <c r="G77" s="147"/>
      <c r="H77" s="135"/>
      <c r="I77" s="148"/>
    </row>
    <row r="78" spans="2:9" ht="15.95" customHeight="1">
      <c r="B78" s="138" t="s">
        <v>37</v>
      </c>
      <c r="C78" s="135"/>
      <c r="D78" s="151"/>
      <c r="E78" s="135"/>
      <c r="F78" s="135"/>
      <c r="G78" s="135"/>
      <c r="H78" s="135"/>
      <c r="I78" s="148"/>
    </row>
    <row r="79" spans="2:9" ht="6" customHeight="1">
      <c r="B79" s="152"/>
      <c r="C79" s="142"/>
      <c r="D79" s="142"/>
      <c r="E79" s="142"/>
      <c r="F79" s="135"/>
      <c r="G79" s="135"/>
      <c r="H79" s="135"/>
      <c r="I79" s="148"/>
    </row>
    <row r="80" spans="2:9" s="154" customFormat="1" ht="38.25" customHeight="1">
      <c r="B80" s="134"/>
      <c r="C80" s="150" t="s">
        <v>34</v>
      </c>
      <c r="D80" s="150" t="s">
        <v>38</v>
      </c>
      <c r="E80" s="150" t="s">
        <v>39</v>
      </c>
      <c r="F80" s="153"/>
      <c r="G80" s="147"/>
      <c r="H80" s="135"/>
      <c r="I80" s="148"/>
    </row>
    <row r="81" spans="2:9" ht="31.5" customHeight="1">
      <c r="B81" s="63"/>
      <c r="C81" s="54"/>
      <c r="D81" s="94"/>
      <c r="E81" s="94"/>
      <c r="F81" s="147"/>
      <c r="G81" s="147"/>
      <c r="H81" s="135"/>
      <c r="I81" s="148"/>
    </row>
    <row r="82" spans="2:9" ht="31.5" customHeight="1">
      <c r="B82" s="63"/>
      <c r="C82" s="54"/>
      <c r="D82" s="94"/>
      <c r="E82" s="94"/>
      <c r="F82" s="147"/>
      <c r="G82" s="147"/>
      <c r="H82" s="135"/>
      <c r="I82" s="148"/>
    </row>
    <row r="83" spans="2:9" ht="6" customHeight="1">
      <c r="B83" s="70"/>
      <c r="C83" s="53"/>
      <c r="D83" s="53"/>
      <c r="E83" s="53"/>
      <c r="F83" s="12"/>
      <c r="G83" s="12"/>
      <c r="H83" s="12"/>
      <c r="I83" s="6"/>
    </row>
    <row r="84" spans="2:9" ht="135.75" customHeight="1">
      <c r="B84" s="326" t="s">
        <v>40</v>
      </c>
      <c r="C84" s="327"/>
      <c r="D84" s="327"/>
      <c r="E84" s="327"/>
      <c r="F84" s="327"/>
      <c r="G84" s="327"/>
      <c r="H84" s="327"/>
      <c r="I84" s="66"/>
    </row>
    <row r="85" spans="2:9">
      <c r="B85" s="71"/>
      <c r="C85" s="72"/>
      <c r="D85" s="72"/>
      <c r="E85" s="72"/>
      <c r="F85" s="73"/>
      <c r="G85" s="73"/>
      <c r="H85" s="73"/>
      <c r="I85" s="73"/>
    </row>
    <row r="86" spans="2:9">
      <c r="B86" s="67"/>
      <c r="C86" s="53"/>
      <c r="D86" s="53"/>
      <c r="E86" s="53"/>
      <c r="F86" s="12"/>
      <c r="G86" s="12"/>
      <c r="H86" s="12"/>
      <c r="I86" s="12"/>
    </row>
    <row r="87" spans="2:9" ht="39.950000000000003" customHeight="1">
      <c r="B87" s="299" t="s">
        <v>41</v>
      </c>
      <c r="C87" s="306"/>
      <c r="D87" s="306"/>
      <c r="E87" s="306"/>
      <c r="F87" s="306"/>
      <c r="G87" s="306"/>
      <c r="H87" s="306"/>
      <c r="I87" s="307"/>
    </row>
    <row r="88" spans="2:9" ht="6" customHeight="1">
      <c r="B88" s="70"/>
      <c r="C88" s="53"/>
      <c r="D88" s="53"/>
      <c r="E88" s="53"/>
      <c r="F88" s="12"/>
      <c r="G88" s="12"/>
      <c r="H88" s="12"/>
      <c r="I88" s="6"/>
    </row>
    <row r="89" spans="2:9" s="169" customFormat="1">
      <c r="B89" s="138" t="s">
        <v>378</v>
      </c>
      <c r="C89" s="135"/>
      <c r="D89" s="135"/>
      <c r="E89" s="135"/>
      <c r="F89" s="135"/>
      <c r="G89" s="135"/>
      <c r="H89" s="135"/>
      <c r="I89" s="148"/>
    </row>
    <row r="90" spans="2:9" ht="6" customHeight="1">
      <c r="B90" s="70"/>
      <c r="C90" s="53"/>
      <c r="D90" s="53"/>
      <c r="E90" s="53"/>
      <c r="F90" s="12"/>
      <c r="G90" s="12"/>
      <c r="H90" s="12"/>
      <c r="I90" s="6"/>
    </row>
    <row r="91" spans="2:9" ht="38.25" customHeight="1">
      <c r="B91" s="70"/>
      <c r="C91" s="10" t="s">
        <v>44</v>
      </c>
      <c r="D91" s="10" t="s">
        <v>23</v>
      </c>
      <c r="E91" s="10" t="s">
        <v>42</v>
      </c>
      <c r="F91" s="10" t="s">
        <v>25</v>
      </c>
      <c r="G91" s="10" t="s">
        <v>43</v>
      </c>
      <c r="H91" s="12"/>
      <c r="I91" s="6"/>
    </row>
    <row r="92" spans="2:9" ht="38.25" customHeight="1">
      <c r="B92" s="70"/>
      <c r="C92" s="55"/>
      <c r="D92" s="56"/>
      <c r="E92" s="55"/>
      <c r="F92" s="55"/>
      <c r="G92" s="55"/>
      <c r="H92" s="12"/>
      <c r="I92" s="6"/>
    </row>
    <row r="93" spans="2:9" ht="38.25" customHeight="1">
      <c r="B93" s="70"/>
      <c r="C93" s="55"/>
      <c r="D93" s="56"/>
      <c r="E93" s="55"/>
      <c r="F93" s="55"/>
      <c r="G93" s="55"/>
      <c r="H93" s="12"/>
      <c r="I93" s="6"/>
    </row>
    <row r="94" spans="2:9" s="154" customFormat="1">
      <c r="B94" s="143"/>
      <c r="C94" s="144"/>
      <c r="D94" s="144"/>
      <c r="E94" s="144"/>
      <c r="F94" s="144"/>
      <c r="G94" s="144"/>
      <c r="H94" s="144"/>
      <c r="I94" s="155"/>
    </row>
    <row r="95" spans="2:9" s="154" customFormat="1">
      <c r="B95" s="156"/>
      <c r="C95" s="156"/>
      <c r="D95" s="156"/>
      <c r="E95" s="156"/>
      <c r="F95" s="156"/>
      <c r="G95" s="156"/>
      <c r="H95" s="156"/>
      <c r="I95" s="156"/>
    </row>
    <row r="96" spans="2:9" s="154" customFormat="1" ht="39.950000000000003" customHeight="1">
      <c r="B96" s="323" t="s">
        <v>45</v>
      </c>
      <c r="C96" s="324"/>
      <c r="D96" s="324"/>
      <c r="E96" s="324"/>
      <c r="F96" s="324"/>
      <c r="G96" s="324"/>
      <c r="H96" s="324"/>
      <c r="I96" s="325"/>
    </row>
    <row r="97" spans="2:9" s="154" customFormat="1" ht="6.75" customHeight="1">
      <c r="B97" s="157"/>
      <c r="C97" s="135"/>
      <c r="D97" s="135"/>
      <c r="E97" s="135"/>
      <c r="F97" s="135"/>
      <c r="G97" s="135"/>
      <c r="H97" s="135"/>
      <c r="I97" s="148"/>
    </row>
    <row r="98" spans="2:9" s="154" customFormat="1" ht="15.95" customHeight="1">
      <c r="B98" s="138" t="s">
        <v>51</v>
      </c>
      <c r="C98" s="145"/>
      <c r="D98" s="147"/>
      <c r="E98" s="147"/>
      <c r="F98" s="133"/>
      <c r="G98" s="133"/>
      <c r="H98" s="135"/>
      <c r="I98" s="148"/>
    </row>
    <row r="99" spans="2:9" s="154" customFormat="1" ht="15.95" customHeight="1">
      <c r="B99" s="138"/>
      <c r="C99" s="145"/>
      <c r="D99" s="147"/>
      <c r="E99" s="147"/>
      <c r="F99" s="133"/>
      <c r="G99" s="133"/>
      <c r="H99" s="135"/>
      <c r="I99" s="148"/>
    </row>
    <row r="100" spans="2:9" ht="15.95" customHeight="1">
      <c r="B100" s="170" t="s">
        <v>52</v>
      </c>
      <c r="C100" s="11"/>
      <c r="D100" s="170" t="s">
        <v>53</v>
      </c>
      <c r="E100" s="11"/>
      <c r="F100" s="170" t="s">
        <v>54</v>
      </c>
      <c r="G100" s="11"/>
      <c r="H100" s="12"/>
      <c r="I100" s="6"/>
    </row>
    <row r="101" spans="2:9" ht="6.75" customHeight="1">
      <c r="B101" s="171"/>
      <c r="C101" s="173"/>
      <c r="D101" s="172"/>
      <c r="E101" s="173"/>
      <c r="F101" s="172"/>
      <c r="G101" s="12"/>
      <c r="H101" s="12"/>
      <c r="I101" s="6"/>
    </row>
    <row r="102" spans="2:9" ht="15.95" customHeight="1">
      <c r="B102" s="170" t="s">
        <v>55</v>
      </c>
      <c r="C102" s="11"/>
      <c r="D102" s="170" t="s">
        <v>56</v>
      </c>
      <c r="E102" s="11"/>
      <c r="F102" s="170" t="s">
        <v>57</v>
      </c>
      <c r="G102" s="11"/>
      <c r="H102" s="12"/>
      <c r="I102" s="6"/>
    </row>
    <row r="103" spans="2:9" ht="6.75" customHeight="1">
      <c r="B103" s="171"/>
      <c r="C103" s="12"/>
      <c r="D103" s="135"/>
      <c r="E103" s="12"/>
      <c r="F103" s="135"/>
      <c r="G103" s="12"/>
      <c r="H103" s="12"/>
      <c r="I103" s="6"/>
    </row>
    <row r="104" spans="2:9" ht="15.95" customHeight="1">
      <c r="B104" s="170" t="s">
        <v>58</v>
      </c>
      <c r="C104" s="11"/>
      <c r="D104" s="147"/>
      <c r="E104" s="7"/>
      <c r="F104" s="133"/>
      <c r="G104" s="8"/>
      <c r="H104" s="12"/>
      <c r="I104" s="6"/>
    </row>
    <row r="105" spans="2:9" s="154" customFormat="1" ht="15.95" customHeight="1">
      <c r="B105" s="140"/>
      <c r="C105" s="133"/>
      <c r="D105" s="147"/>
      <c r="E105" s="147"/>
      <c r="F105" s="133"/>
      <c r="G105" s="133"/>
      <c r="H105" s="135"/>
      <c r="I105" s="148"/>
    </row>
    <row r="106" spans="2:9" s="154" customFormat="1" ht="15.95" customHeight="1">
      <c r="B106" s="138" t="s">
        <v>348</v>
      </c>
      <c r="C106" s="133"/>
      <c r="D106" s="147"/>
      <c r="E106" s="147"/>
      <c r="F106" s="133"/>
      <c r="G106" s="133"/>
      <c r="H106" s="135"/>
      <c r="I106" s="148"/>
    </row>
    <row r="107" spans="2:9" s="154" customFormat="1" ht="6.75" customHeight="1">
      <c r="B107" s="138"/>
      <c r="C107" s="133"/>
      <c r="D107" s="147"/>
      <c r="E107" s="147"/>
      <c r="F107" s="133"/>
      <c r="G107" s="133"/>
      <c r="H107" s="135"/>
      <c r="I107" s="148"/>
    </row>
    <row r="108" spans="2:9" ht="15.95" customHeight="1">
      <c r="B108" s="178" t="s">
        <v>325</v>
      </c>
      <c r="C108" s="133"/>
      <c r="D108" s="11"/>
      <c r="E108" s="280" t="str">
        <f>IF(D108&lt;&gt;"SI","In caso di mancato possesso di Organigramma, la classe di interpello massima ottenibile è la A","Presentare Organigramma a portale")</f>
        <v>In caso di mancato possesso di Organigramma, la classe di interpello massima ottenibile è la A</v>
      </c>
      <c r="F108" s="281"/>
      <c r="G108" s="281"/>
      <c r="H108" s="281"/>
      <c r="I108" s="61"/>
    </row>
    <row r="109" spans="2:9" ht="9" customHeight="1">
      <c r="B109" s="138"/>
      <c r="C109" s="133"/>
      <c r="D109" s="7"/>
      <c r="E109" s="7"/>
      <c r="F109" s="8"/>
      <c r="G109" s="8"/>
      <c r="H109" s="12"/>
      <c r="I109" s="6"/>
    </row>
    <row r="110" spans="2:9" ht="29.25" customHeight="1">
      <c r="B110" s="285" t="s">
        <v>350</v>
      </c>
      <c r="C110" s="286"/>
      <c r="D110" s="286"/>
      <c r="E110" s="286"/>
      <c r="F110" s="286"/>
      <c r="G110" s="286"/>
      <c r="H110" s="286"/>
      <c r="I110" s="286"/>
    </row>
    <row r="111" spans="2:9" ht="13.5" customHeight="1">
      <c r="B111" s="174"/>
      <c r="C111" s="176"/>
      <c r="D111" s="176"/>
      <c r="E111" s="176"/>
      <c r="G111" s="177"/>
      <c r="H111" s="177"/>
      <c r="I111" s="177"/>
    </row>
    <row r="112" spans="2:9" ht="24" customHeight="1">
      <c r="B112" s="179" t="s">
        <v>345</v>
      </c>
      <c r="C112" s="133"/>
      <c r="D112" s="149"/>
      <c r="E112" s="11"/>
      <c r="F112" s="328" t="str">
        <f>IF(E112="","In caso di mancato possesso/contratto/impegno comprovato per l'istituzione della struttura, la classe di interpello massima ottenibile è la B per le Categorie Lavori Principali, e la A per le Categorie Multiservice Principali",IF(E112="Impegno ad istituirla","Presentare, entro 6 mesi dall’iscrizione, Organigramma aggiornato in caso di struttura propria o Contratto in caso di struttura esternalizzata",IF(E112="Propria","Presentare Organigramma con evidenza della struttura",IF(E112="Esterna","Presentare contratto a comprova",""))))</f>
        <v>In caso di mancato possesso/contratto/impegno comprovato per l'istituzione della struttura, la classe di interpello massima ottenibile è la B per le Categorie Lavori Principali, e la A per le Categorie Multiservice Principali</v>
      </c>
      <c r="G112" s="329"/>
      <c r="H112" s="329"/>
      <c r="I112" s="329"/>
    </row>
    <row r="113" spans="2:9" ht="11.25" customHeight="1">
      <c r="B113" s="138"/>
      <c r="C113" s="133"/>
      <c r="D113" s="147"/>
      <c r="E113" s="147"/>
      <c r="F113" s="177"/>
      <c r="G113" s="177"/>
      <c r="H113" s="177"/>
      <c r="I113" s="177"/>
    </row>
    <row r="114" spans="2:9" ht="6.75" customHeight="1">
      <c r="B114" s="138"/>
      <c r="C114" s="133"/>
      <c r="D114" s="147"/>
      <c r="E114" s="147"/>
      <c r="F114" s="167"/>
      <c r="G114" s="175"/>
    </row>
    <row r="115" spans="2:9" ht="6" customHeight="1" thickBot="1">
      <c r="B115" s="152"/>
      <c r="C115" s="142"/>
      <c r="D115" s="142"/>
      <c r="E115" s="142"/>
      <c r="F115" s="135"/>
      <c r="G115" s="135"/>
      <c r="H115" s="12"/>
      <c r="I115" s="6"/>
    </row>
    <row r="116" spans="2:9" ht="21" thickBot="1">
      <c r="B116" s="312" t="s">
        <v>59</v>
      </c>
      <c r="C116" s="313"/>
      <c r="D116" s="313"/>
      <c r="E116" s="313"/>
      <c r="F116" s="313"/>
      <c r="G116" s="313"/>
      <c r="H116" s="313"/>
      <c r="I116" s="314"/>
    </row>
    <row r="117" spans="2:9" ht="6" customHeight="1">
      <c r="B117" s="82"/>
      <c r="C117" s="53"/>
      <c r="D117" s="53"/>
      <c r="E117" s="53"/>
      <c r="F117" s="12"/>
      <c r="G117" s="12"/>
      <c r="H117" s="12"/>
      <c r="I117" s="6"/>
    </row>
    <row r="118" spans="2:9">
      <c r="B118" s="138" t="s">
        <v>379</v>
      </c>
      <c r="C118" s="53"/>
      <c r="D118" s="53"/>
      <c r="E118" s="53"/>
      <c r="F118" s="12"/>
      <c r="G118" s="12"/>
      <c r="H118" s="12"/>
      <c r="I118" s="6"/>
    </row>
    <row r="119" spans="2:9" ht="6" customHeight="1">
      <c r="B119" s="70"/>
      <c r="C119" s="53"/>
      <c r="D119" s="53"/>
      <c r="E119" s="53"/>
      <c r="F119" s="12"/>
      <c r="G119" s="12"/>
      <c r="H119" s="12"/>
      <c r="I119" s="6"/>
    </row>
    <row r="120" spans="2:9" ht="15.95" customHeight="1">
      <c r="B120" s="170" t="s">
        <v>80</v>
      </c>
      <c r="C120" s="11"/>
      <c r="D120" s="172" t="s">
        <v>66</v>
      </c>
      <c r="E120" s="11"/>
      <c r="F120" s="172" t="s">
        <v>73</v>
      </c>
      <c r="G120" s="11"/>
      <c r="H120" s="330" t="str">
        <f>IF(AND(C120&lt;&gt;"SI",E120&lt;&gt;"SI",G120&lt;&gt;"SI",C122&lt;&gt;"SI",E122&lt;&gt;"SI",G122&lt;&gt;"SI",C124&lt;&gt;"SI",E124&lt;&gt;"SI",G124&lt;&gt;"SI",C126&lt;&gt;"SI",E126&lt;&gt;"SI",G126&lt;&gt;"SI",C128&lt;&gt;"SI",E128&lt;&gt;"SI",G128&lt;&gt;"SI",C130&lt;&gt;"SI",E130&lt;&gt;"SI",G130&lt;&gt;"SI",C132&lt;&gt;"SI",E132&lt;&gt;"SI",G132&lt;&gt;"SI"),"Selezionare almeno una delle Regioni","")</f>
        <v>Selezionare almeno una delle Regioni</v>
      </c>
      <c r="I120" s="6"/>
    </row>
    <row r="121" spans="2:9" ht="6" customHeight="1">
      <c r="B121" s="180"/>
      <c r="C121" s="75"/>
      <c r="D121" s="182"/>
      <c r="E121" s="53"/>
      <c r="F121" s="182"/>
      <c r="G121" s="12"/>
      <c r="H121" s="330"/>
      <c r="I121" s="6"/>
    </row>
    <row r="122" spans="2:9" ht="15.95" customHeight="1">
      <c r="B122" s="170" t="s">
        <v>60</v>
      </c>
      <c r="C122" s="11"/>
      <c r="D122" s="172" t="s">
        <v>67</v>
      </c>
      <c r="E122" s="11"/>
      <c r="F122" s="172" t="s">
        <v>74</v>
      </c>
      <c r="G122" s="11"/>
      <c r="H122" s="330"/>
      <c r="I122" s="6"/>
    </row>
    <row r="123" spans="2:9" ht="6" customHeight="1">
      <c r="B123" s="181"/>
      <c r="C123" s="53"/>
      <c r="D123" s="183"/>
      <c r="E123" s="53"/>
      <c r="F123" s="184"/>
      <c r="G123" s="12"/>
      <c r="H123" s="330"/>
      <c r="I123" s="6"/>
    </row>
    <row r="124" spans="2:9" ht="15.95" customHeight="1">
      <c r="B124" s="170" t="s">
        <v>62</v>
      </c>
      <c r="C124" s="11"/>
      <c r="D124" s="172" t="s">
        <v>68</v>
      </c>
      <c r="E124" s="11"/>
      <c r="F124" s="172" t="s">
        <v>75</v>
      </c>
      <c r="G124" s="11"/>
      <c r="H124" s="330"/>
      <c r="I124" s="6"/>
    </row>
    <row r="125" spans="2:9" ht="6" customHeight="1">
      <c r="B125" s="180"/>
      <c r="C125" s="53"/>
      <c r="D125" s="182"/>
      <c r="E125" s="53"/>
      <c r="F125" s="184"/>
      <c r="G125" s="12"/>
      <c r="H125" s="330"/>
      <c r="I125" s="6"/>
    </row>
    <row r="126" spans="2:9" ht="15.95" customHeight="1">
      <c r="B126" s="170" t="s">
        <v>63</v>
      </c>
      <c r="C126" s="11"/>
      <c r="D126" s="172" t="s">
        <v>69</v>
      </c>
      <c r="E126" s="11"/>
      <c r="F126" s="172" t="s">
        <v>76</v>
      </c>
      <c r="G126" s="11"/>
      <c r="H126" s="330"/>
      <c r="I126" s="6"/>
    </row>
    <row r="127" spans="2:9" ht="6" customHeight="1">
      <c r="B127" s="180"/>
      <c r="C127" s="53"/>
      <c r="D127" s="184"/>
      <c r="E127" s="53"/>
      <c r="F127" s="184"/>
      <c r="G127" s="12"/>
      <c r="H127" s="330"/>
      <c r="I127" s="6"/>
    </row>
    <row r="128" spans="2:9" ht="15.95" customHeight="1">
      <c r="B128" s="170" t="s">
        <v>65</v>
      </c>
      <c r="C128" s="11"/>
      <c r="D128" s="172" t="s">
        <v>70</v>
      </c>
      <c r="E128" s="11"/>
      <c r="F128" s="172" t="s">
        <v>77</v>
      </c>
      <c r="G128" s="11"/>
      <c r="H128" s="330"/>
      <c r="I128" s="6"/>
    </row>
    <row r="129" spans="2:9" ht="6" customHeight="1">
      <c r="B129" s="181"/>
      <c r="C129" s="53"/>
      <c r="D129" s="184"/>
      <c r="E129" s="53"/>
      <c r="F129" s="182"/>
      <c r="G129" s="12"/>
      <c r="H129" s="330"/>
      <c r="I129" s="6"/>
    </row>
    <row r="130" spans="2:9" ht="15.95" customHeight="1">
      <c r="B130" s="170" t="s">
        <v>64</v>
      </c>
      <c r="C130" s="11"/>
      <c r="D130" s="172" t="s">
        <v>71</v>
      </c>
      <c r="E130" s="11"/>
      <c r="F130" s="172" t="s">
        <v>78</v>
      </c>
      <c r="G130" s="11"/>
      <c r="H130" s="330"/>
      <c r="I130" s="6"/>
    </row>
    <row r="131" spans="2:9" ht="6" customHeight="1">
      <c r="B131" s="180"/>
      <c r="C131" s="53"/>
      <c r="D131" s="182"/>
      <c r="E131" s="53"/>
      <c r="F131" s="184"/>
      <c r="G131" s="12"/>
      <c r="H131" s="330"/>
      <c r="I131" s="6"/>
    </row>
    <row r="132" spans="2:9" ht="15.95" customHeight="1">
      <c r="B132" s="170" t="s">
        <v>61</v>
      </c>
      <c r="C132" s="11"/>
      <c r="D132" s="172" t="s">
        <v>72</v>
      </c>
      <c r="E132" s="11"/>
      <c r="F132" s="172" t="s">
        <v>79</v>
      </c>
      <c r="G132" s="11"/>
      <c r="H132" s="330"/>
      <c r="I132" s="6"/>
    </row>
    <row r="133" spans="2:9" ht="6" customHeight="1">
      <c r="B133" s="70"/>
      <c r="C133" s="53"/>
      <c r="E133" s="53"/>
      <c r="G133" s="12"/>
      <c r="H133" s="12"/>
      <c r="I133" s="6"/>
    </row>
    <row r="134" spans="2:9" ht="6" customHeight="1" thickBot="1">
      <c r="B134" s="70"/>
      <c r="C134" s="53"/>
      <c r="D134" s="53"/>
      <c r="E134" s="53"/>
      <c r="F134" s="12"/>
      <c r="G134" s="12"/>
      <c r="H134" s="12"/>
      <c r="I134" s="6"/>
    </row>
    <row r="135" spans="2:9" ht="21" thickBot="1">
      <c r="B135" s="312" t="s">
        <v>228</v>
      </c>
      <c r="C135" s="313"/>
      <c r="D135" s="313"/>
      <c r="E135" s="313"/>
      <c r="F135" s="313"/>
      <c r="G135" s="313"/>
      <c r="H135" s="313"/>
      <c r="I135" s="314"/>
    </row>
    <row r="136" spans="2:9" ht="6" customHeight="1">
      <c r="B136" s="70"/>
      <c r="C136" s="53"/>
      <c r="D136" s="53"/>
      <c r="E136" s="53"/>
      <c r="I136" s="6"/>
    </row>
    <row r="137" spans="2:9">
      <c r="B137" s="16" t="s">
        <v>384</v>
      </c>
      <c r="C137" s="76"/>
      <c r="D137" s="12"/>
      <c r="E137" s="12"/>
      <c r="F137" s="12"/>
      <c r="G137" s="12"/>
      <c r="H137" s="12"/>
      <c r="I137" s="6"/>
    </row>
    <row r="138" spans="2:9" ht="6" customHeight="1">
      <c r="B138" s="70"/>
      <c r="C138" s="53"/>
      <c r="D138" s="53"/>
      <c r="E138" s="53"/>
      <c r="F138" s="12"/>
      <c r="G138" s="12"/>
      <c r="H138" s="12"/>
      <c r="I138" s="6"/>
    </row>
    <row r="139" spans="2:9" ht="38.25" customHeight="1">
      <c r="B139" s="77"/>
      <c r="D139" s="10" t="s">
        <v>83</v>
      </c>
      <c r="E139" s="10" t="s">
        <v>88</v>
      </c>
      <c r="G139" s="168"/>
      <c r="H139" s="168"/>
      <c r="I139" s="6"/>
    </row>
    <row r="140" spans="2:9" ht="19.5" customHeight="1">
      <c r="B140" s="77"/>
      <c r="D140" s="109" t="s">
        <v>81</v>
      </c>
      <c r="E140" s="185"/>
      <c r="F140" s="287" t="str">
        <f>IF(OR(E140&lt;&gt;"SI",E141&lt;&gt;"SI"),"Il mancato possesso di una delle due certificazioni EN ISO 9001 o EN ISO 14001 comporta la Non Qualificazione nell'intero Comparto","")</f>
        <v>Il mancato possesso di una delle due certificazioni EN ISO 9001 o EN ISO 14001 comporta la Non Qualificazione nell'intero Comparto</v>
      </c>
      <c r="G140" s="288"/>
      <c r="H140" s="168"/>
      <c r="I140" s="6"/>
    </row>
    <row r="141" spans="2:9" ht="19.5" customHeight="1">
      <c r="B141" s="77"/>
      <c r="D141" s="109" t="s">
        <v>82</v>
      </c>
      <c r="E141" s="186"/>
      <c r="F141" s="287"/>
      <c r="G141" s="288"/>
      <c r="H141" s="168"/>
      <c r="I141" s="6"/>
    </row>
    <row r="142" spans="2:9" ht="19.5" customHeight="1">
      <c r="B142" s="77"/>
      <c r="D142" s="109" t="s">
        <v>84</v>
      </c>
      <c r="E142" s="166"/>
      <c r="F142" s="12"/>
      <c r="G142" s="12"/>
      <c r="H142" s="12"/>
      <c r="I142" s="6"/>
    </row>
    <row r="143" spans="2:9" ht="19.5" customHeight="1">
      <c r="B143" s="77"/>
      <c r="D143" s="109" t="s">
        <v>86</v>
      </c>
      <c r="E143" s="166"/>
      <c r="F143" s="12"/>
      <c r="G143" s="12"/>
      <c r="H143" s="12"/>
      <c r="I143" s="6"/>
    </row>
    <row r="144" spans="2:9" ht="19.5" customHeight="1">
      <c r="B144" s="77"/>
      <c r="D144" s="109" t="s">
        <v>85</v>
      </c>
      <c r="E144" s="166"/>
      <c r="F144" s="12"/>
      <c r="G144" s="12"/>
      <c r="H144" s="12"/>
      <c r="I144" s="6"/>
    </row>
    <row r="145" spans="2:9" ht="6" customHeight="1">
      <c r="B145" s="70"/>
      <c r="C145" s="53"/>
      <c r="D145" s="53"/>
      <c r="E145" s="53"/>
      <c r="F145" s="12"/>
      <c r="G145" s="12"/>
      <c r="H145" s="12"/>
      <c r="I145" s="6"/>
    </row>
    <row r="146" spans="2:9" ht="15" customHeight="1">
      <c r="B146" s="16" t="s">
        <v>380</v>
      </c>
      <c r="C146" s="53"/>
      <c r="D146" s="53"/>
      <c r="E146" s="53"/>
      <c r="F146" s="12"/>
      <c r="G146" s="12"/>
      <c r="H146" s="12"/>
      <c r="I146" s="6"/>
    </row>
    <row r="147" spans="2:9" ht="6" customHeight="1">
      <c r="B147" s="70"/>
      <c r="C147" s="53"/>
      <c r="D147" s="53"/>
      <c r="E147" s="53"/>
      <c r="F147" s="12"/>
      <c r="G147" s="12"/>
      <c r="H147" s="12"/>
      <c r="I147" s="6"/>
    </row>
    <row r="148" spans="2:9" ht="39" customHeight="1">
      <c r="B148" s="16"/>
      <c r="C148" s="53"/>
      <c r="D148" s="10" t="s">
        <v>89</v>
      </c>
      <c r="E148" s="10" t="s">
        <v>91</v>
      </c>
      <c r="F148" s="10" t="s">
        <v>92</v>
      </c>
      <c r="G148" s="282" t="str">
        <f>IF(AND(E149&lt;&gt;"SI",F149&lt;&gt;"SI"),"In caso di mancato possesso/impegno di richiesta del Rating di Legalità non è possibile iscriversi al Sottocomparto Servizi di Manutenzione Multiservice Principale",IF(F149="SI","Inserire a portale dichiarazione di impegno. Entro 3 mesi dalla data di presentazione istanza, inserire l'avvenuta richiesta presso AGCM",""))</f>
        <v>In caso di mancato possesso/impegno di richiesta del Rating di Legalità non è possibile iscriversi al Sottocomparto Servizi di Manutenzione Multiservice Principale</v>
      </c>
      <c r="H148" s="283"/>
      <c r="I148" s="284"/>
    </row>
    <row r="149" spans="2:9" ht="24" customHeight="1">
      <c r="B149" s="16"/>
      <c r="C149" s="53"/>
      <c r="D149" s="109" t="s">
        <v>90</v>
      </c>
      <c r="E149" s="94"/>
      <c r="F149" s="94"/>
      <c r="G149" s="282"/>
      <c r="H149" s="283"/>
      <c r="I149" s="284"/>
    </row>
    <row r="150" spans="2:9" s="154" customFormat="1" ht="12" customHeight="1">
      <c r="B150" s="138"/>
      <c r="C150" s="142"/>
      <c r="D150" s="158"/>
      <c r="E150" s="147"/>
      <c r="F150" s="147"/>
      <c r="G150" s="135"/>
      <c r="H150" s="135"/>
      <c r="I150" s="148"/>
    </row>
    <row r="151" spans="2:9" s="154" customFormat="1" ht="6" customHeight="1" thickBot="1">
      <c r="B151" s="152"/>
      <c r="C151" s="142"/>
      <c r="D151" s="142"/>
      <c r="E151" s="142"/>
      <c r="F151" s="135"/>
      <c r="G151" s="135"/>
      <c r="H151" s="135"/>
      <c r="I151" s="148"/>
    </row>
    <row r="152" spans="2:9" s="154" customFormat="1" ht="21" thickBot="1">
      <c r="B152" s="315" t="s">
        <v>87</v>
      </c>
      <c r="C152" s="316"/>
      <c r="D152" s="316"/>
      <c r="E152" s="316"/>
      <c r="F152" s="316"/>
      <c r="G152" s="316"/>
      <c r="H152" s="316"/>
      <c r="I152" s="317"/>
    </row>
    <row r="153" spans="2:9" s="154" customFormat="1" ht="6" customHeight="1">
      <c r="B153" s="152"/>
      <c r="C153" s="142"/>
      <c r="D153" s="142"/>
      <c r="E153" s="142"/>
      <c r="F153" s="135"/>
      <c r="G153" s="135"/>
      <c r="H153" s="135"/>
      <c r="I153" s="148"/>
    </row>
    <row r="154" spans="2:9" s="154" customFormat="1" ht="15" customHeight="1">
      <c r="B154" s="16" t="s">
        <v>352</v>
      </c>
      <c r="C154" s="142"/>
      <c r="D154" s="142"/>
      <c r="E154" s="142"/>
      <c r="F154" s="135"/>
      <c r="G154" s="135"/>
      <c r="H154" s="135"/>
      <c r="I154" s="148"/>
    </row>
    <row r="155" spans="2:9" s="154" customFormat="1" ht="6" customHeight="1">
      <c r="B155" s="152"/>
      <c r="C155" s="142"/>
      <c r="D155" s="142"/>
      <c r="E155" s="142"/>
      <c r="F155" s="135"/>
      <c r="G155" s="135"/>
      <c r="H155" s="135"/>
      <c r="I155" s="148"/>
    </row>
    <row r="156" spans="2:9" ht="33" customHeight="1">
      <c r="B156" s="16"/>
      <c r="C156" s="9"/>
      <c r="D156" s="13" t="s">
        <v>346</v>
      </c>
      <c r="E156" s="185"/>
      <c r="F156" s="287" t="str">
        <f>IF(AND(E159="",E160="",E161="",E162="",E163="",E164="",E165="",E166="",E167=""),"La mancata compilazione dei dati di bilancio comporta la non Qualificazione nell'intero Comparto","")</f>
        <v>La mancata compilazione dei dati di bilancio comporta la non Qualificazione nell'intero Comparto</v>
      </c>
      <c r="G156" s="331"/>
      <c r="H156" s="12"/>
      <c r="I156" s="6"/>
    </row>
    <row r="157" spans="2:9" s="2" customFormat="1" ht="22.5" customHeight="1">
      <c r="B157" s="16" t="s">
        <v>351</v>
      </c>
      <c r="C157" s="92"/>
      <c r="D157" s="92"/>
      <c r="E157" s="92"/>
      <c r="F157" s="92"/>
      <c r="G157" s="92"/>
      <c r="H157" s="92"/>
      <c r="I157" s="6"/>
    </row>
    <row r="158" spans="2:9" s="154" customFormat="1" ht="6" customHeight="1">
      <c r="B158" s="152"/>
      <c r="C158" s="142"/>
      <c r="D158" s="142"/>
      <c r="E158" s="142"/>
      <c r="F158" s="135"/>
      <c r="G158" s="135"/>
      <c r="H158" s="135"/>
      <c r="I158" s="148"/>
    </row>
    <row r="159" spans="2:9" s="2" customFormat="1" ht="30.75" customHeight="1">
      <c r="B159" s="91"/>
      <c r="D159" s="13" t="s">
        <v>93</v>
      </c>
      <c r="E159" s="187"/>
      <c r="F159" s="92"/>
      <c r="G159" s="92"/>
      <c r="H159" s="92"/>
      <c r="I159" s="6"/>
    </row>
    <row r="160" spans="2:9" s="2" customFormat="1" ht="30.75" customHeight="1">
      <c r="B160" s="91"/>
      <c r="D160" s="13" t="s">
        <v>94</v>
      </c>
      <c r="E160" s="187"/>
      <c r="F160" s="92"/>
      <c r="G160" s="92"/>
      <c r="H160" s="92"/>
      <c r="I160" s="6"/>
    </row>
    <row r="161" spans="2:14" s="2" customFormat="1" ht="30.75" customHeight="1">
      <c r="B161" s="91"/>
      <c r="D161" s="13" t="s">
        <v>95</v>
      </c>
      <c r="E161" s="187"/>
      <c r="F161" s="92"/>
      <c r="G161" s="92"/>
      <c r="H161" s="92"/>
      <c r="I161" s="6"/>
    </row>
    <row r="162" spans="2:14" s="2" customFormat="1" ht="30.75" customHeight="1">
      <c r="B162" s="91"/>
      <c r="D162" s="13" t="s">
        <v>96</v>
      </c>
      <c r="E162" s="187"/>
      <c r="F162" s="92"/>
      <c r="G162" s="92"/>
      <c r="H162" s="92"/>
      <c r="I162" s="6"/>
    </row>
    <row r="163" spans="2:14" s="2" customFormat="1" ht="30.75" customHeight="1">
      <c r="B163" s="91"/>
      <c r="D163" s="13" t="s">
        <v>97</v>
      </c>
      <c r="E163" s="187"/>
      <c r="F163" s="92"/>
      <c r="G163" s="92"/>
      <c r="H163" s="92"/>
      <c r="I163" s="6"/>
    </row>
    <row r="164" spans="2:14" s="2" customFormat="1" ht="30.75" customHeight="1">
      <c r="B164" s="91"/>
      <c r="D164" s="13" t="s">
        <v>98</v>
      </c>
      <c r="E164" s="187"/>
      <c r="F164" s="92"/>
      <c r="G164" s="92"/>
      <c r="H164" s="92"/>
      <c r="I164" s="6"/>
    </row>
    <row r="165" spans="2:14" s="2" customFormat="1" ht="30.75" customHeight="1">
      <c r="B165" s="91"/>
      <c r="D165" s="13" t="s">
        <v>99</v>
      </c>
      <c r="E165" s="187"/>
      <c r="F165" s="92"/>
      <c r="G165" s="92"/>
      <c r="H165" s="92"/>
      <c r="I165" s="6"/>
    </row>
    <row r="166" spans="2:14" s="2" customFormat="1" ht="30.75" customHeight="1">
      <c r="B166" s="91"/>
      <c r="D166" s="13" t="s">
        <v>100</v>
      </c>
      <c r="E166" s="187"/>
      <c r="F166" s="92"/>
      <c r="G166" s="92"/>
      <c r="H166" s="92"/>
      <c r="I166" s="6"/>
    </row>
    <row r="167" spans="2:14" s="2" customFormat="1" ht="30.75" customHeight="1">
      <c r="B167" s="91"/>
      <c r="D167" s="13" t="s">
        <v>101</v>
      </c>
      <c r="E167" s="187"/>
      <c r="F167" s="92"/>
      <c r="G167" s="92"/>
      <c r="H167" s="92"/>
      <c r="I167" s="6"/>
    </row>
    <row r="168" spans="2:14" ht="11.25" customHeight="1">
      <c r="B168" s="70"/>
      <c r="C168" s="53"/>
      <c r="D168" s="53"/>
      <c r="E168" s="53"/>
      <c r="F168" s="12"/>
      <c r="G168" s="12"/>
      <c r="H168" s="12"/>
      <c r="I168" s="6"/>
    </row>
    <row r="169" spans="2:14" ht="15" customHeight="1">
      <c r="B169" s="16" t="s">
        <v>376</v>
      </c>
      <c r="C169" s="53"/>
      <c r="D169" s="53"/>
      <c r="E169" s="53"/>
      <c r="F169" s="12"/>
      <c r="G169" s="12"/>
      <c r="H169" s="12"/>
      <c r="I169" s="6"/>
    </row>
    <row r="170" spans="2:14" s="2" customFormat="1" ht="18" customHeight="1">
      <c r="B170" s="91"/>
      <c r="C170" s="92"/>
      <c r="D170" s="92"/>
      <c r="E170" s="92"/>
      <c r="F170" s="92"/>
      <c r="G170" s="92"/>
      <c r="H170" s="92"/>
      <c r="I170" s="6"/>
    </row>
    <row r="171" spans="2:14" s="2" customFormat="1" ht="41.25" customHeight="1">
      <c r="B171" s="91"/>
      <c r="C171" s="10" t="s">
        <v>107</v>
      </c>
      <c r="D171" s="92"/>
      <c r="E171" s="10" t="s">
        <v>102</v>
      </c>
      <c r="F171" s="92"/>
      <c r="G171" s="10" t="s">
        <v>103</v>
      </c>
      <c r="H171" s="92"/>
      <c r="I171" s="6"/>
    </row>
    <row r="172" spans="2:14" s="2" customFormat="1" ht="30.75" customHeight="1">
      <c r="B172" s="91"/>
      <c r="C172" s="264" t="str">
        <f>IFERROR(E159/E160,"")</f>
        <v/>
      </c>
      <c r="D172" s="92"/>
      <c r="E172" s="262" t="str">
        <f>IFERROR(E161/E162,"")</f>
        <v/>
      </c>
      <c r="F172" s="92"/>
      <c r="G172" s="262" t="str">
        <f>IFERROR(E163/E164,"")</f>
        <v/>
      </c>
      <c r="H172" s="92"/>
      <c r="I172" s="6"/>
      <c r="L172" s="35" t="str">
        <f>IF(AND(C172&lt;&gt;"",C172&gt;=0.5),"SI","")</f>
        <v/>
      </c>
      <c r="M172" s="35" t="str">
        <f>IF(AND(E172&lt;&gt;"",E172&lt;=75%),"SI","")</f>
        <v/>
      </c>
      <c r="N172" s="35" t="str">
        <f>IF(AND(G172&lt;&gt;"",G172&gt;=2%),"SI","")</f>
        <v/>
      </c>
    </row>
    <row r="173" spans="2:14" ht="6" customHeight="1">
      <c r="B173" s="70"/>
      <c r="C173" s="53"/>
      <c r="D173" s="53"/>
      <c r="E173" s="53"/>
      <c r="F173" s="12"/>
      <c r="G173" s="12"/>
      <c r="H173" s="12"/>
      <c r="I173" s="6"/>
    </row>
    <row r="174" spans="2:14" s="2" customFormat="1" ht="41.25" customHeight="1">
      <c r="B174" s="91"/>
      <c r="C174" s="10" t="s">
        <v>104</v>
      </c>
      <c r="D174" s="92"/>
      <c r="E174" s="10" t="s">
        <v>105</v>
      </c>
      <c r="F174" s="92"/>
      <c r="G174" s="10" t="s">
        <v>106</v>
      </c>
      <c r="H174" s="92"/>
      <c r="I174" s="6"/>
    </row>
    <row r="175" spans="2:14" s="2" customFormat="1" ht="30.75" customHeight="1">
      <c r="B175" s="91"/>
      <c r="C175" s="262" t="str">
        <f>IFERROR(E163/E162,"")</f>
        <v/>
      </c>
      <c r="D175" s="92"/>
      <c r="E175" s="275">
        <f>IFERROR(E165-E166,"")</f>
        <v>0</v>
      </c>
      <c r="F175" s="92"/>
      <c r="G175" s="262" t="str">
        <f>IFERROR(E167/E165,"")</f>
        <v/>
      </c>
      <c r="H175" s="92"/>
      <c r="I175" s="6"/>
      <c r="L175" s="35" t="str">
        <f>IF(AND(C175&lt;&gt;"",C175&gt;=4%),"SI","")</f>
        <v/>
      </c>
      <c r="M175" s="35" t="str">
        <f>IF(AND(E175&lt;&gt;"",E175&gt;0),"SI","")</f>
        <v/>
      </c>
      <c r="N175" s="35" t="str">
        <f>IF(AND(G175&lt;&gt;"",G175&gt;=5%),"SI","")</f>
        <v/>
      </c>
    </row>
    <row r="176" spans="2:14" ht="6" customHeight="1">
      <c r="B176" s="78"/>
      <c r="C176" s="79"/>
      <c r="D176" s="79"/>
      <c r="E176" s="79"/>
      <c r="F176" s="65"/>
      <c r="G176" s="65"/>
      <c r="H176" s="65"/>
      <c r="I176" s="66"/>
    </row>
    <row r="177" spans="2:9">
      <c r="B177" s="67"/>
      <c r="C177" s="53"/>
      <c r="D177" s="53"/>
      <c r="E177" s="53"/>
      <c r="F177" s="12"/>
      <c r="G177" s="12"/>
      <c r="H177" s="12"/>
      <c r="I177" s="12"/>
    </row>
    <row r="178" spans="2:9" ht="39.950000000000003" customHeight="1">
      <c r="B178" s="299" t="s">
        <v>108</v>
      </c>
      <c r="C178" s="306"/>
      <c r="D178" s="306"/>
      <c r="E178" s="306"/>
      <c r="F178" s="306"/>
      <c r="G178" s="306"/>
      <c r="H178" s="306"/>
      <c r="I178" s="307"/>
    </row>
    <row r="179" spans="2:9" ht="15.95" customHeight="1">
      <c r="B179" s="16" t="s">
        <v>50</v>
      </c>
      <c r="C179" s="12"/>
      <c r="D179" s="12"/>
      <c r="E179" s="12"/>
      <c r="F179" s="12"/>
      <c r="G179" s="12"/>
      <c r="H179" s="12"/>
      <c r="I179" s="6"/>
    </row>
    <row r="180" spans="2:9" ht="6.75" customHeight="1">
      <c r="B180" s="74"/>
      <c r="C180" s="12"/>
      <c r="D180" s="12"/>
      <c r="E180" s="12"/>
      <c r="F180" s="12"/>
      <c r="G180" s="12"/>
      <c r="H180" s="12"/>
      <c r="I180" s="6"/>
    </row>
    <row r="181" spans="2:9" ht="15.95" customHeight="1">
      <c r="B181" s="16"/>
      <c r="C181" s="68"/>
      <c r="D181" s="188" t="s">
        <v>46</v>
      </c>
      <c r="E181" s="11"/>
      <c r="F181" s="159"/>
      <c r="G181" s="133"/>
      <c r="H181" s="135"/>
      <c r="I181" s="148"/>
    </row>
    <row r="182" spans="2:9" ht="6.75" customHeight="1">
      <c r="B182" s="74"/>
      <c r="C182" s="12"/>
      <c r="D182" s="184"/>
      <c r="E182" s="12"/>
      <c r="F182" s="135"/>
      <c r="G182" s="135"/>
      <c r="H182" s="135"/>
      <c r="I182" s="148"/>
    </row>
    <row r="183" spans="2:9" ht="15.95" customHeight="1">
      <c r="B183" s="16"/>
      <c r="C183" s="68"/>
      <c r="D183" s="188" t="s">
        <v>47</v>
      </c>
      <c r="E183" s="11"/>
      <c r="F183" s="133"/>
      <c r="G183" s="133"/>
      <c r="H183" s="135"/>
      <c r="I183" s="148"/>
    </row>
    <row r="184" spans="2:9" ht="6.75" customHeight="1">
      <c r="B184" s="74"/>
      <c r="C184" s="12"/>
      <c r="D184" s="184"/>
      <c r="E184" s="12"/>
      <c r="F184" s="135"/>
      <c r="G184" s="135"/>
      <c r="H184" s="135"/>
      <c r="I184" s="148"/>
    </row>
    <row r="185" spans="2:9" ht="15.95" customHeight="1">
      <c r="B185" s="16"/>
      <c r="C185" s="68"/>
      <c r="D185" s="188" t="s">
        <v>49</v>
      </c>
      <c r="E185" s="11"/>
      <c r="F185" s="133"/>
      <c r="G185" s="133"/>
      <c r="H185" s="135"/>
      <c r="I185" s="148"/>
    </row>
    <row r="186" spans="2:9" ht="6.75" customHeight="1">
      <c r="B186" s="74"/>
      <c r="C186" s="12"/>
      <c r="D186" s="184"/>
      <c r="E186" s="12"/>
      <c r="F186" s="135"/>
      <c r="G186" s="135"/>
      <c r="H186" s="135"/>
      <c r="I186" s="148"/>
    </row>
    <row r="187" spans="2:9" ht="15.95" customHeight="1">
      <c r="B187" s="16"/>
      <c r="C187" s="68"/>
      <c r="D187" s="188" t="s">
        <v>48</v>
      </c>
      <c r="E187" s="11"/>
      <c r="F187" s="133"/>
      <c r="G187" s="133"/>
      <c r="H187" s="135"/>
      <c r="I187" s="148"/>
    </row>
    <row r="188" spans="2:9" ht="13.5" thickBot="1">
      <c r="B188" s="80"/>
      <c r="C188" s="81"/>
      <c r="D188" s="81"/>
      <c r="E188" s="81"/>
      <c r="F188" s="160"/>
      <c r="G188" s="160"/>
      <c r="H188" s="160"/>
      <c r="I188" s="161"/>
    </row>
    <row r="189" spans="2:9" ht="21" thickBot="1">
      <c r="B189" s="312" t="s">
        <v>387</v>
      </c>
      <c r="C189" s="313"/>
      <c r="D189" s="313"/>
      <c r="E189" s="313"/>
      <c r="F189" s="313"/>
      <c r="G189" s="313"/>
      <c r="H189" s="313"/>
      <c r="I189" s="314"/>
    </row>
    <row r="190" spans="2:9" ht="6" customHeight="1">
      <c r="B190" s="82"/>
      <c r="C190" s="53"/>
      <c r="D190" s="53"/>
      <c r="E190" s="53"/>
      <c r="F190" s="12"/>
      <c r="G190" s="12"/>
      <c r="H190" s="83"/>
      <c r="I190" s="84"/>
    </row>
    <row r="191" spans="2:9">
      <c r="B191" s="16" t="s">
        <v>124</v>
      </c>
      <c r="C191" s="53"/>
      <c r="D191" s="53"/>
      <c r="E191" s="53"/>
      <c r="F191" s="12"/>
      <c r="G191" s="12"/>
      <c r="H191" s="12"/>
      <c r="I191" s="6"/>
    </row>
    <row r="192" spans="2:9" ht="6" customHeight="1">
      <c r="B192" s="70"/>
      <c r="C192" s="53"/>
      <c r="D192" s="53"/>
      <c r="E192" s="53"/>
      <c r="F192" s="135"/>
      <c r="G192" s="135"/>
      <c r="H192" s="135"/>
      <c r="I192" s="148"/>
    </row>
    <row r="193" spans="2:9" ht="15.95" customHeight="1">
      <c r="B193" s="16"/>
      <c r="C193" s="68"/>
      <c r="D193" s="188" t="s">
        <v>109</v>
      </c>
      <c r="E193" s="11"/>
      <c r="F193" s="159"/>
      <c r="G193" s="133"/>
      <c r="H193" s="135"/>
      <c r="I193" s="148"/>
    </row>
    <row r="194" spans="2:9" ht="6.75" customHeight="1">
      <c r="B194" s="74"/>
      <c r="C194" s="12"/>
      <c r="D194" s="184"/>
      <c r="E194" s="12"/>
      <c r="F194" s="135"/>
      <c r="G194" s="135"/>
      <c r="H194" s="135"/>
      <c r="I194" s="148"/>
    </row>
    <row r="195" spans="2:9" ht="15.95" customHeight="1">
      <c r="B195" s="16"/>
      <c r="C195" s="68"/>
      <c r="D195" s="188" t="s">
        <v>110</v>
      </c>
      <c r="E195" s="11"/>
      <c r="F195" s="159"/>
      <c r="G195" s="133"/>
      <c r="H195" s="135"/>
      <c r="I195" s="148"/>
    </row>
    <row r="196" spans="2:9" ht="13.5" thickBot="1">
      <c r="B196" s="70"/>
      <c r="C196" s="53"/>
      <c r="D196" s="53"/>
      <c r="E196" s="53"/>
      <c r="F196" s="135"/>
      <c r="G196" s="135"/>
      <c r="H196" s="135"/>
      <c r="I196" s="148"/>
    </row>
    <row r="197" spans="2:9" ht="21" thickBot="1">
      <c r="B197" s="312" t="s">
        <v>347</v>
      </c>
      <c r="C197" s="313"/>
      <c r="D197" s="313"/>
      <c r="E197" s="313"/>
      <c r="F197" s="313"/>
      <c r="G197" s="313"/>
      <c r="H197" s="313"/>
      <c r="I197" s="314"/>
    </row>
    <row r="198" spans="2:9" ht="6" customHeight="1">
      <c r="B198" s="82"/>
      <c r="C198" s="53"/>
      <c r="D198" s="53"/>
      <c r="E198" s="53"/>
      <c r="F198" s="12"/>
      <c r="G198" s="12"/>
      <c r="H198" s="83"/>
      <c r="I198" s="84"/>
    </row>
    <row r="199" spans="2:9">
      <c r="B199" s="16" t="s">
        <v>123</v>
      </c>
      <c r="C199" s="53"/>
      <c r="D199" s="53"/>
      <c r="E199" s="53"/>
      <c r="F199" s="12"/>
      <c r="G199" s="12"/>
      <c r="H199" s="12"/>
      <c r="I199" s="6"/>
    </row>
    <row r="200" spans="2:9" ht="6" customHeight="1">
      <c r="B200" s="70"/>
      <c r="C200" s="53"/>
      <c r="D200" s="53"/>
      <c r="E200" s="53"/>
      <c r="F200" s="12"/>
      <c r="G200" s="12"/>
      <c r="H200" s="12"/>
      <c r="I200" s="6"/>
    </row>
    <row r="201" spans="2:9">
      <c r="B201" s="189" t="s">
        <v>122</v>
      </c>
      <c r="C201" s="11"/>
      <c r="D201" s="190" t="s">
        <v>114</v>
      </c>
      <c r="E201" s="11"/>
      <c r="F201" s="190" t="s">
        <v>115</v>
      </c>
      <c r="G201" s="11"/>
      <c r="H201" s="12"/>
      <c r="I201" s="6"/>
    </row>
    <row r="202" spans="2:9" ht="6" customHeight="1">
      <c r="B202" s="189"/>
      <c r="C202" s="53"/>
      <c r="D202" s="191"/>
      <c r="E202" s="53"/>
      <c r="F202" s="191"/>
      <c r="G202" s="12"/>
      <c r="H202" s="12"/>
      <c r="I202" s="6"/>
    </row>
    <row r="203" spans="2:9">
      <c r="B203" s="189" t="s">
        <v>116</v>
      </c>
      <c r="C203" s="11"/>
      <c r="D203" s="190" t="s">
        <v>117</v>
      </c>
      <c r="E203" s="11"/>
      <c r="F203" s="190" t="s">
        <v>118</v>
      </c>
      <c r="G203" s="11"/>
      <c r="H203" s="12"/>
      <c r="I203" s="6"/>
    </row>
    <row r="204" spans="2:9" ht="6" customHeight="1">
      <c r="B204" s="189"/>
      <c r="C204" s="53"/>
      <c r="D204" s="191"/>
      <c r="E204" s="52"/>
      <c r="F204" s="191"/>
      <c r="G204" s="12"/>
      <c r="H204" s="12"/>
      <c r="I204" s="6"/>
    </row>
    <row r="205" spans="2:9">
      <c r="B205" s="189" t="s">
        <v>119</v>
      </c>
      <c r="C205" s="11"/>
      <c r="D205" s="190" t="s">
        <v>120</v>
      </c>
      <c r="E205" s="11"/>
      <c r="F205" s="190" t="s">
        <v>121</v>
      </c>
      <c r="G205" s="11"/>
      <c r="H205" s="12"/>
      <c r="I205" s="6"/>
    </row>
    <row r="206" spans="2:9" ht="6" customHeight="1">
      <c r="B206" s="189"/>
      <c r="C206" s="53"/>
      <c r="D206" s="53"/>
      <c r="E206" s="53"/>
      <c r="F206" s="12"/>
      <c r="G206" s="12"/>
      <c r="H206" s="12"/>
      <c r="I206" s="6"/>
    </row>
    <row r="207" spans="2:9">
      <c r="B207" s="189" t="s">
        <v>113</v>
      </c>
      <c r="C207" s="11"/>
      <c r="D207" s="53"/>
      <c r="E207" s="53"/>
      <c r="F207" s="12"/>
      <c r="G207" s="12"/>
      <c r="H207" s="12"/>
      <c r="I207" s="6"/>
    </row>
    <row r="208" spans="2:9" s="154" customFormat="1" ht="6" customHeight="1">
      <c r="B208" s="152"/>
      <c r="C208" s="142"/>
      <c r="D208" s="142"/>
      <c r="E208" s="142"/>
      <c r="F208" s="135"/>
      <c r="G208" s="135"/>
      <c r="H208" s="135"/>
      <c r="I208" s="148"/>
    </row>
    <row r="209" spans="2:9" s="154" customFormat="1">
      <c r="B209" s="162" t="s">
        <v>127</v>
      </c>
      <c r="C209" s="133"/>
      <c r="D209" s="142"/>
      <c r="E209" s="142"/>
      <c r="F209" s="135"/>
      <c r="G209" s="135"/>
      <c r="H209" s="135"/>
      <c r="I209" s="148"/>
    </row>
    <row r="210" spans="2:9" s="154" customFormat="1" ht="6" customHeight="1">
      <c r="B210" s="163"/>
      <c r="C210" s="142"/>
      <c r="D210" s="142"/>
      <c r="E210" s="142"/>
      <c r="F210" s="135"/>
      <c r="G210" s="135"/>
      <c r="H210" s="135"/>
      <c r="I210" s="148"/>
    </row>
    <row r="211" spans="2:9" s="154" customFormat="1" ht="25.5" customHeight="1">
      <c r="B211" s="164"/>
      <c r="C211" s="133"/>
      <c r="D211" s="149"/>
      <c r="E211" s="150" t="s">
        <v>111</v>
      </c>
      <c r="F211" s="150" t="s">
        <v>112</v>
      </c>
      <c r="G211" s="135"/>
      <c r="H211" s="135"/>
      <c r="I211" s="148"/>
    </row>
    <row r="212" spans="2:9" ht="12.75" customHeight="1">
      <c r="B212" s="164"/>
      <c r="C212" s="133"/>
      <c r="D212" s="142"/>
      <c r="E212" s="94"/>
      <c r="F212" s="94"/>
      <c r="G212" s="12"/>
      <c r="H212" s="12"/>
      <c r="I212" s="6"/>
    </row>
    <row r="213" spans="2:9" ht="12.75" customHeight="1">
      <c r="B213" s="164"/>
      <c r="C213" s="133"/>
      <c r="D213" s="142"/>
      <c r="E213" s="94"/>
      <c r="F213" s="94"/>
      <c r="G213" s="12"/>
      <c r="H213" s="12"/>
      <c r="I213" s="6"/>
    </row>
    <row r="214" spans="2:9" ht="12.75" customHeight="1">
      <c r="B214" s="164"/>
      <c r="C214" s="133"/>
      <c r="D214" s="133"/>
      <c r="E214" s="94"/>
      <c r="F214" s="94"/>
      <c r="G214" s="12"/>
      <c r="H214" s="12"/>
      <c r="I214" s="6"/>
    </row>
    <row r="215" spans="2:9" ht="12.75" customHeight="1">
      <c r="B215" s="164"/>
      <c r="C215" s="133"/>
      <c r="D215" s="133"/>
      <c r="E215" s="108"/>
      <c r="F215" s="108"/>
      <c r="G215" s="12"/>
      <c r="H215" s="12"/>
      <c r="I215" s="6"/>
    </row>
    <row r="216" spans="2:9" ht="13.5" thickBot="1">
      <c r="B216" s="152"/>
      <c r="C216" s="142"/>
      <c r="D216" s="142"/>
      <c r="E216" s="53"/>
      <c r="F216" s="12"/>
      <c r="G216" s="12"/>
      <c r="H216" s="12"/>
      <c r="I216" s="6"/>
    </row>
    <row r="217" spans="2:9" ht="21" thickBot="1">
      <c r="B217" s="312" t="s">
        <v>388</v>
      </c>
      <c r="C217" s="313"/>
      <c r="D217" s="313"/>
      <c r="E217" s="313"/>
      <c r="F217" s="313"/>
      <c r="G217" s="313"/>
      <c r="H217" s="313"/>
      <c r="I217" s="314"/>
    </row>
    <row r="218" spans="2:9" ht="6" customHeight="1">
      <c r="B218" s="82"/>
      <c r="C218" s="53"/>
      <c r="D218" s="53"/>
      <c r="E218" s="53"/>
      <c r="F218" s="12"/>
      <c r="G218" s="12"/>
      <c r="H218" s="83"/>
      <c r="I218" s="84"/>
    </row>
    <row r="219" spans="2:9">
      <c r="B219" s="16" t="s">
        <v>125</v>
      </c>
      <c r="C219" s="53"/>
      <c r="D219" s="53"/>
      <c r="E219" s="53"/>
      <c r="F219" s="135"/>
      <c r="G219" s="135"/>
      <c r="H219" s="135"/>
      <c r="I219" s="148"/>
    </row>
    <row r="220" spans="2:9" ht="6" customHeight="1">
      <c r="B220" s="70"/>
      <c r="C220" s="53"/>
      <c r="D220" s="53"/>
      <c r="E220" s="53"/>
      <c r="F220" s="135"/>
      <c r="G220" s="135"/>
      <c r="H220" s="135"/>
      <c r="I220" s="148"/>
    </row>
    <row r="221" spans="2:9" ht="15.95" customHeight="1">
      <c r="B221" s="16"/>
      <c r="C221" s="68"/>
      <c r="D221" s="188" t="s">
        <v>109</v>
      </c>
      <c r="E221" s="11"/>
      <c r="F221" s="159"/>
      <c r="G221" s="133"/>
      <c r="H221" s="135"/>
      <c r="I221" s="148"/>
    </row>
    <row r="222" spans="2:9" ht="6.75" customHeight="1">
      <c r="B222" s="74"/>
      <c r="C222" s="12"/>
      <c r="D222" s="184"/>
      <c r="E222" s="12"/>
      <c r="F222" s="135"/>
      <c r="G222" s="135"/>
      <c r="H222" s="135"/>
      <c r="I222" s="148"/>
    </row>
    <row r="223" spans="2:9" ht="15.95" customHeight="1">
      <c r="B223" s="16"/>
      <c r="C223" s="68"/>
      <c r="D223" s="188" t="s">
        <v>110</v>
      </c>
      <c r="E223" s="11"/>
      <c r="F223" s="159"/>
      <c r="G223" s="133"/>
      <c r="H223" s="135"/>
      <c r="I223" s="148"/>
    </row>
    <row r="224" spans="2:9" ht="6.75" customHeight="1">
      <c r="B224" s="74"/>
      <c r="C224" s="12"/>
      <c r="D224" s="12"/>
      <c r="E224" s="12"/>
      <c r="F224" s="12"/>
      <c r="G224" s="12"/>
      <c r="H224" s="12"/>
      <c r="I224" s="6"/>
    </row>
    <row r="225" spans="2:9" ht="40.5" customHeight="1">
      <c r="B225" s="320" t="s">
        <v>134</v>
      </c>
      <c r="C225" s="321"/>
      <c r="D225" s="321"/>
      <c r="E225" s="321"/>
      <c r="F225" s="321"/>
      <c r="G225" s="321"/>
      <c r="H225" s="321"/>
      <c r="I225" s="322"/>
    </row>
    <row r="226" spans="2:9" ht="6.75" customHeight="1">
      <c r="B226" s="74"/>
      <c r="C226" s="12"/>
      <c r="D226" s="12"/>
      <c r="E226" s="12"/>
      <c r="F226" s="12"/>
      <c r="G226" s="135"/>
      <c r="H226" s="135"/>
      <c r="I226" s="148"/>
    </row>
    <row r="227" spans="2:9" ht="25.5" customHeight="1">
      <c r="B227" s="85"/>
      <c r="C227" s="133"/>
      <c r="D227" s="10" t="s">
        <v>128</v>
      </c>
      <c r="E227" s="10" t="s">
        <v>129</v>
      </c>
      <c r="F227" s="10" t="s">
        <v>385</v>
      </c>
      <c r="G227" s="135"/>
      <c r="H227" s="135"/>
      <c r="I227" s="148"/>
    </row>
    <row r="228" spans="2:9" ht="26.25" customHeight="1">
      <c r="B228" s="16"/>
      <c r="C228" s="68"/>
      <c r="D228" s="14" t="str">
        <f>IF($E$156&lt;&gt;"",$E$156,"")</f>
        <v/>
      </c>
      <c r="E228" s="15"/>
      <c r="F228" s="318" t="str">
        <f>IFERROR(AVERAGE(E228:E229),"")</f>
        <v/>
      </c>
      <c r="G228" s="289" t="str">
        <f>IF(AND(F228&lt;2000000,F228&lt;&gt;""),"Il Fatturato Totale Medio è inferiore al valore minimo di Qualificazione","")</f>
        <v/>
      </c>
      <c r="H228" s="135"/>
      <c r="I228" s="148"/>
    </row>
    <row r="229" spans="2:9" ht="26.25" customHeight="1">
      <c r="B229" s="16"/>
      <c r="C229" s="68"/>
      <c r="D229" s="14" t="str">
        <f>IF($E$156&lt;&gt;"",$E$156-1,"")</f>
        <v/>
      </c>
      <c r="E229" s="15"/>
      <c r="F229" s="319"/>
      <c r="G229" s="289"/>
      <c r="H229" s="135"/>
      <c r="I229" s="148"/>
    </row>
    <row r="230" spans="2:9" ht="6.75" customHeight="1">
      <c r="B230" s="74"/>
      <c r="C230" s="12"/>
      <c r="D230" s="12"/>
      <c r="E230" s="12"/>
      <c r="F230" s="12"/>
      <c r="G230" s="135"/>
      <c r="H230" s="135"/>
      <c r="I230" s="148"/>
    </row>
    <row r="231" spans="2:9" ht="49.5" customHeight="1">
      <c r="B231" s="320" t="s">
        <v>133</v>
      </c>
      <c r="C231" s="321"/>
      <c r="D231" s="321"/>
      <c r="E231" s="321"/>
      <c r="F231" s="321"/>
      <c r="G231" s="321"/>
      <c r="H231" s="321"/>
      <c r="I231" s="322"/>
    </row>
    <row r="232" spans="2:9" ht="6.75" customHeight="1">
      <c r="B232" s="74"/>
      <c r="C232" s="12"/>
      <c r="D232" s="12"/>
      <c r="E232" s="12"/>
      <c r="F232" s="12"/>
      <c r="G232" s="12"/>
      <c r="H232" s="12"/>
      <c r="I232" s="6"/>
    </row>
    <row r="233" spans="2:9" ht="25.5" customHeight="1">
      <c r="B233" s="85"/>
      <c r="C233" s="133"/>
      <c r="D233" s="10" t="s">
        <v>128</v>
      </c>
      <c r="E233" s="10" t="s">
        <v>130</v>
      </c>
      <c r="F233" s="10" t="s">
        <v>386</v>
      </c>
      <c r="G233" s="12"/>
      <c r="H233" s="12"/>
      <c r="I233" s="6"/>
    </row>
    <row r="234" spans="2:9" ht="26.25" customHeight="1">
      <c r="B234" s="16"/>
      <c r="C234" s="68"/>
      <c r="D234" s="14" t="str">
        <f>IF($E$156&lt;&gt;"",$E$156,"")</f>
        <v/>
      </c>
      <c r="E234" s="15"/>
      <c r="F234" s="318" t="str">
        <f>IFERROR(AVERAGE(E234:E235),"")</f>
        <v/>
      </c>
      <c r="G234" s="289" t="str">
        <f>IF(AND(F234&lt;&gt;"",F234&gt;F228),"Incongruenza sui Fatturati (il Fatturato Specifico medio non può superare il Fatturato Totale medio)",IF(AND(F234&lt;1000000,F234&lt;&gt;""),"Il Fatturato Specifico Medio è inferiore al valore minimo di Qualificazione",""))</f>
        <v/>
      </c>
      <c r="H234" s="12"/>
      <c r="I234" s="6"/>
    </row>
    <row r="235" spans="2:9" ht="26.25" customHeight="1">
      <c r="B235" s="16"/>
      <c r="C235" s="68"/>
      <c r="D235" s="14" t="str">
        <f>IF($E$156&lt;&gt;"",$E$156-1,"")</f>
        <v/>
      </c>
      <c r="E235" s="15"/>
      <c r="F235" s="319"/>
      <c r="G235" s="289"/>
      <c r="H235" s="12"/>
      <c r="I235" s="6"/>
    </row>
    <row r="236" spans="2:9" ht="6.75" customHeight="1">
      <c r="B236" s="74"/>
      <c r="C236" s="12"/>
      <c r="D236" s="12"/>
      <c r="E236" s="12"/>
      <c r="F236" s="12"/>
      <c r="G236" s="12"/>
      <c r="H236" s="12"/>
      <c r="I236" s="6"/>
    </row>
    <row r="237" spans="2:9" ht="15.75" customHeight="1">
      <c r="B237" s="320" t="s">
        <v>131</v>
      </c>
      <c r="C237" s="321"/>
      <c r="D237" s="321"/>
      <c r="E237" s="321"/>
      <c r="F237" s="321"/>
      <c r="G237" s="321"/>
      <c r="H237" s="321"/>
      <c r="I237" s="322"/>
    </row>
    <row r="238" spans="2:9" ht="6.75" customHeight="1">
      <c r="B238" s="74"/>
      <c r="C238" s="12"/>
      <c r="D238" s="12"/>
      <c r="E238" s="12"/>
      <c r="F238" s="12"/>
      <c r="G238" s="12"/>
      <c r="H238" s="12"/>
      <c r="I238" s="6"/>
    </row>
    <row r="239" spans="2:9" ht="38.25">
      <c r="B239" s="70"/>
      <c r="C239" s="53"/>
      <c r="D239" s="10" t="s">
        <v>132</v>
      </c>
      <c r="E239" s="10" t="s">
        <v>128</v>
      </c>
      <c r="F239" s="10" t="s">
        <v>130</v>
      </c>
      <c r="G239" s="12"/>
      <c r="H239" s="12"/>
      <c r="I239" s="6"/>
    </row>
    <row r="240" spans="2:9" ht="25.35" customHeight="1">
      <c r="B240" s="70"/>
      <c r="C240" s="53"/>
      <c r="D240" s="279"/>
      <c r="E240" s="14" t="str">
        <f>IF(AND(D240&lt;&gt;"",$E$156&lt;&gt;""),$E$156,"")</f>
        <v/>
      </c>
      <c r="F240" s="15"/>
      <c r="G240" s="12"/>
      <c r="H240" s="12"/>
      <c r="I240" s="6"/>
    </row>
    <row r="241" spans="2:9" ht="25.35" customHeight="1">
      <c r="B241" s="70"/>
      <c r="C241" s="53"/>
      <c r="D241" s="279"/>
      <c r="E241" s="14" t="str">
        <f>IF(AND($E$156&lt;&gt;"",D240&lt;&gt;""),$E$156-1,"")</f>
        <v/>
      </c>
      <c r="F241" s="15"/>
      <c r="G241" s="12"/>
      <c r="H241" s="12"/>
      <c r="I241" s="6"/>
    </row>
    <row r="242" spans="2:9" ht="25.35" customHeight="1">
      <c r="B242" s="70"/>
      <c r="C242" s="53"/>
      <c r="D242" s="279"/>
      <c r="E242" s="14" t="str">
        <f>IF(AND(D242&lt;&gt;"",$E$156&lt;&gt;""),$E$156,"")</f>
        <v/>
      </c>
      <c r="F242" s="15"/>
      <c r="G242" s="12"/>
      <c r="H242" s="12"/>
      <c r="I242" s="6"/>
    </row>
    <row r="243" spans="2:9" ht="25.35" customHeight="1">
      <c r="B243" s="70"/>
      <c r="C243" s="53"/>
      <c r="D243" s="279"/>
      <c r="E243" s="14" t="str">
        <f>IF(AND(D242&lt;&gt;"",$E$156&lt;&gt;""),$E$156-1,"")</f>
        <v/>
      </c>
      <c r="F243" s="15"/>
      <c r="G243" s="12"/>
      <c r="H243" s="12"/>
      <c r="I243" s="6"/>
    </row>
    <row r="244" spans="2:9" ht="25.35" customHeight="1">
      <c r="B244" s="70"/>
      <c r="C244" s="53"/>
      <c r="D244" s="279"/>
      <c r="E244" s="14" t="str">
        <f>IF(AND(D244&lt;&gt;"",$E$156&lt;&gt;""),$E$156,"")</f>
        <v/>
      </c>
      <c r="F244" s="15"/>
      <c r="G244" s="12"/>
      <c r="H244" s="12"/>
      <c r="I244" s="6"/>
    </row>
    <row r="245" spans="2:9" ht="25.35" customHeight="1">
      <c r="B245" s="70"/>
      <c r="C245" s="53"/>
      <c r="D245" s="279"/>
      <c r="E245" s="14" t="str">
        <f>IF(AND(D244&lt;&gt;"",$E$156&lt;&gt;""),$E$156-1,"")</f>
        <v/>
      </c>
      <c r="F245" s="15"/>
      <c r="G245" s="12"/>
      <c r="H245" s="12"/>
      <c r="I245" s="6"/>
    </row>
    <row r="246" spans="2:9" ht="25.35" customHeight="1">
      <c r="B246" s="70"/>
      <c r="C246" s="53"/>
      <c r="D246" s="279"/>
      <c r="E246" s="14" t="str">
        <f>IF(AND(D246&lt;&gt;"",$E$156&lt;&gt;""),$E$156,"")</f>
        <v/>
      </c>
      <c r="F246" s="15"/>
      <c r="G246" s="12"/>
      <c r="H246" s="12"/>
      <c r="I246" s="6"/>
    </row>
    <row r="247" spans="2:9" ht="25.35" customHeight="1">
      <c r="B247" s="70"/>
      <c r="C247" s="53"/>
      <c r="D247" s="279"/>
      <c r="E247" s="14" t="str">
        <f>IF(AND(D246&lt;&gt;"",$E$156&lt;&gt;""),$E$156-1,"")</f>
        <v/>
      </c>
      <c r="F247" s="15"/>
      <c r="G247" s="12"/>
      <c r="H247" s="12"/>
      <c r="I247" s="6"/>
    </row>
    <row r="248" spans="2:9" ht="25.35" customHeight="1">
      <c r="B248" s="70"/>
      <c r="C248" s="53"/>
      <c r="D248" s="279"/>
      <c r="E248" s="14" t="str">
        <f>IF(AND(D248&lt;&gt;"",$E$156&lt;&gt;""),$E$156,"")</f>
        <v/>
      </c>
      <c r="F248" s="15"/>
      <c r="G248" s="12"/>
      <c r="H248" s="12"/>
      <c r="I248" s="6"/>
    </row>
    <row r="249" spans="2:9" ht="25.35" customHeight="1">
      <c r="B249" s="70"/>
      <c r="C249" s="53"/>
      <c r="D249" s="279"/>
      <c r="E249" s="14" t="str">
        <f>IF(AND(D248&lt;&gt;"",$E$156&lt;&gt;""),$E$156-1,"")</f>
        <v/>
      </c>
      <c r="F249" s="15"/>
      <c r="G249" s="12"/>
      <c r="H249" s="12"/>
      <c r="I249" s="6"/>
    </row>
    <row r="250" spans="2:9" ht="6.75" customHeight="1">
      <c r="B250" s="74"/>
      <c r="C250" s="12"/>
      <c r="D250" s="12"/>
      <c r="E250" s="12"/>
      <c r="F250" s="12"/>
      <c r="G250" s="12"/>
      <c r="H250" s="12"/>
      <c r="I250" s="6"/>
    </row>
    <row r="251" spans="2:9" ht="15.75" customHeight="1">
      <c r="B251" s="320" t="s">
        <v>135</v>
      </c>
      <c r="C251" s="321"/>
      <c r="D251" s="321"/>
      <c r="E251" s="321"/>
      <c r="F251" s="321"/>
      <c r="G251" s="321"/>
      <c r="H251" s="321"/>
      <c r="I251" s="322"/>
    </row>
    <row r="252" spans="2:9" ht="6.75" customHeight="1">
      <c r="B252" s="74"/>
      <c r="C252" s="12"/>
      <c r="D252" s="12"/>
      <c r="E252" s="12"/>
      <c r="F252" s="12"/>
      <c r="G252" s="12"/>
      <c r="H252" s="12"/>
      <c r="I252" s="6"/>
    </row>
    <row r="253" spans="2:9" ht="38.25">
      <c r="B253" s="70"/>
      <c r="C253" s="53"/>
      <c r="D253" s="10" t="s">
        <v>136</v>
      </c>
      <c r="E253" s="10" t="s">
        <v>128</v>
      </c>
      <c r="F253" s="10" t="s">
        <v>130</v>
      </c>
      <c r="G253" s="12"/>
      <c r="H253" s="12"/>
      <c r="I253" s="6"/>
    </row>
    <row r="254" spans="2:9" ht="29.25" customHeight="1">
      <c r="B254" s="91"/>
      <c r="C254" s="92"/>
      <c r="D254" s="279"/>
      <c r="E254" s="14" t="str">
        <f>IF(AND(D254&lt;&gt;"",$E$156&lt;&gt;""),$E$156,"")</f>
        <v/>
      </c>
      <c r="F254" s="15"/>
      <c r="G254" s="92"/>
      <c r="H254" s="92"/>
      <c r="I254" s="93"/>
    </row>
    <row r="255" spans="2:9" ht="29.25" customHeight="1">
      <c r="B255" s="91"/>
      <c r="C255" s="92"/>
      <c r="D255" s="279"/>
      <c r="E255" s="14" t="str">
        <f>IF(AND(D254&lt;&gt;"",$E$156&lt;&gt;""),$E$156-1,"")</f>
        <v/>
      </c>
      <c r="F255" s="15"/>
      <c r="G255" s="92"/>
      <c r="H255" s="92"/>
      <c r="I255" s="93"/>
    </row>
    <row r="256" spans="2:9" ht="29.25" customHeight="1">
      <c r="B256" s="91"/>
      <c r="C256" s="92"/>
      <c r="D256" s="279"/>
      <c r="E256" s="14" t="str">
        <f>IF(AND(D256&lt;&gt;"",$E$156&lt;&gt;""),$E$156,"")</f>
        <v/>
      </c>
      <c r="F256" s="15"/>
      <c r="G256" s="92"/>
      <c r="H256" s="92"/>
      <c r="I256" s="93"/>
    </row>
    <row r="257" spans="2:9" ht="29.25" customHeight="1">
      <c r="B257" s="91"/>
      <c r="C257" s="92"/>
      <c r="D257" s="279"/>
      <c r="E257" s="14" t="str">
        <f>IF(AND(D256&lt;&gt;"",$E$156&lt;&gt;""),$E$156-1,"")</f>
        <v/>
      </c>
      <c r="F257" s="15"/>
      <c r="G257" s="92"/>
      <c r="H257" s="92"/>
      <c r="I257" s="93"/>
    </row>
    <row r="258" spans="2:9" ht="29.25" customHeight="1">
      <c r="B258" s="91"/>
      <c r="C258" s="92"/>
      <c r="D258" s="279"/>
      <c r="E258" s="14" t="str">
        <f>IF(AND(D258&lt;&gt;"",$E$156&lt;&gt;""),$E$156,"")</f>
        <v/>
      </c>
      <c r="F258" s="15"/>
      <c r="G258" s="92"/>
      <c r="H258" s="92"/>
      <c r="I258" s="93"/>
    </row>
    <row r="259" spans="2:9" ht="29.25" customHeight="1">
      <c r="B259" s="91"/>
      <c r="C259" s="92"/>
      <c r="D259" s="279"/>
      <c r="E259" s="14" t="str">
        <f>IF(AND(D258&lt;&gt;"",$E$156&lt;&gt;""),$E$156-1,"")</f>
        <v/>
      </c>
      <c r="F259" s="15"/>
      <c r="G259" s="92"/>
      <c r="H259" s="92"/>
      <c r="I259" s="93"/>
    </row>
    <row r="260" spans="2:9" ht="3.75" customHeight="1">
      <c r="B260" s="70"/>
      <c r="C260" s="53"/>
      <c r="D260" s="53"/>
      <c r="E260" s="53"/>
      <c r="F260" s="12"/>
      <c r="G260" s="12"/>
      <c r="H260" s="12"/>
      <c r="I260" s="6"/>
    </row>
    <row r="261" spans="2:9" ht="13.5" thickBot="1">
      <c r="B261" s="70"/>
      <c r="C261" s="53"/>
      <c r="D261" s="53"/>
      <c r="E261" s="53"/>
      <c r="F261" s="12"/>
      <c r="G261" s="12"/>
      <c r="H261" s="12"/>
      <c r="I261" s="6"/>
    </row>
    <row r="262" spans="2:9" ht="21" thickBot="1">
      <c r="B262" s="312" t="s">
        <v>389</v>
      </c>
      <c r="C262" s="313"/>
      <c r="D262" s="313"/>
      <c r="E262" s="313"/>
      <c r="F262" s="313"/>
      <c r="G262" s="313"/>
      <c r="H262" s="313"/>
      <c r="I262" s="314"/>
    </row>
    <row r="263" spans="2:9" ht="6" customHeight="1">
      <c r="B263" s="82"/>
      <c r="C263" s="53"/>
      <c r="D263" s="53"/>
      <c r="E263" s="53"/>
      <c r="F263" s="12"/>
      <c r="G263" s="12"/>
      <c r="H263" s="83"/>
      <c r="I263" s="84"/>
    </row>
    <row r="264" spans="2:9">
      <c r="B264" s="16" t="s">
        <v>126</v>
      </c>
      <c r="C264" s="53"/>
      <c r="D264" s="53"/>
      <c r="E264" s="53"/>
      <c r="F264" s="12"/>
      <c r="G264" s="12"/>
      <c r="H264" s="12"/>
      <c r="I264" s="6"/>
    </row>
    <row r="265" spans="2:9" ht="6" customHeight="1">
      <c r="B265" s="70"/>
      <c r="C265" s="53"/>
      <c r="D265" s="53"/>
      <c r="E265" s="53"/>
      <c r="F265" s="12"/>
      <c r="G265" s="12"/>
      <c r="H265" s="12"/>
      <c r="I265" s="6"/>
    </row>
    <row r="266" spans="2:9">
      <c r="B266" s="189" t="s">
        <v>122</v>
      </c>
      <c r="C266" s="11"/>
      <c r="D266" s="190" t="s">
        <v>114</v>
      </c>
      <c r="E266" s="11"/>
      <c r="F266" s="190" t="s">
        <v>115</v>
      </c>
      <c r="G266" s="11"/>
      <c r="H266" s="12"/>
      <c r="I266" s="6"/>
    </row>
    <row r="267" spans="2:9" ht="6" customHeight="1">
      <c r="B267" s="189"/>
      <c r="C267" s="53"/>
      <c r="D267" s="191"/>
      <c r="E267" s="53"/>
      <c r="F267" s="191"/>
      <c r="G267" s="12"/>
      <c r="H267" s="12"/>
      <c r="I267" s="6"/>
    </row>
    <row r="268" spans="2:9">
      <c r="B268" s="189" t="s">
        <v>116</v>
      </c>
      <c r="C268" s="11"/>
      <c r="D268" s="190" t="s">
        <v>117</v>
      </c>
      <c r="E268" s="11"/>
      <c r="F268" s="190" t="s">
        <v>118</v>
      </c>
      <c r="G268" s="11"/>
      <c r="H268" s="12"/>
      <c r="I268" s="6"/>
    </row>
    <row r="269" spans="2:9" ht="6" customHeight="1">
      <c r="B269" s="189"/>
      <c r="C269" s="53"/>
      <c r="D269" s="87"/>
      <c r="E269" s="53"/>
      <c r="F269" s="88"/>
      <c r="G269" s="12"/>
      <c r="H269" s="12"/>
      <c r="I269" s="6"/>
    </row>
    <row r="270" spans="2:9">
      <c r="B270" s="189" t="s">
        <v>119</v>
      </c>
      <c r="C270" s="11"/>
      <c r="D270" s="86"/>
      <c r="E270" s="12"/>
      <c r="F270" s="86"/>
      <c r="G270" s="12"/>
      <c r="H270" s="12"/>
      <c r="I270" s="6"/>
    </row>
    <row r="271" spans="2:9" s="154" customFormat="1">
      <c r="B271" s="267"/>
      <c r="C271" s="133"/>
      <c r="D271" s="268"/>
      <c r="E271" s="135"/>
      <c r="F271" s="268"/>
      <c r="G271" s="135"/>
      <c r="H271" s="135"/>
      <c r="I271" s="148"/>
    </row>
    <row r="272" spans="2:9" s="154" customFormat="1">
      <c r="B272" s="162" t="s">
        <v>381</v>
      </c>
      <c r="C272" s="133"/>
      <c r="D272" s="142"/>
      <c r="E272" s="142"/>
      <c r="F272" s="135"/>
      <c r="G272" s="135"/>
      <c r="H272" s="135"/>
      <c r="I272" s="148"/>
    </row>
    <row r="273" spans="2:9" s="154" customFormat="1" ht="6" customHeight="1">
      <c r="B273" s="163"/>
      <c r="C273" s="142"/>
      <c r="D273" s="142"/>
      <c r="E273" s="142"/>
      <c r="F273" s="135"/>
      <c r="G273" s="135"/>
      <c r="H273" s="135"/>
      <c r="I273" s="148"/>
    </row>
    <row r="274" spans="2:9" s="154" customFormat="1" ht="25.5" customHeight="1">
      <c r="B274" s="164"/>
      <c r="C274" s="133"/>
      <c r="D274" s="149"/>
      <c r="E274" s="150" t="s">
        <v>111</v>
      </c>
      <c r="F274" s="150" t="s">
        <v>112</v>
      </c>
      <c r="G274" s="135"/>
      <c r="H274" s="135"/>
      <c r="I274" s="148"/>
    </row>
    <row r="275" spans="2:9" ht="12.75" customHeight="1">
      <c r="B275" s="164"/>
      <c r="C275" s="133"/>
      <c r="D275" s="142"/>
      <c r="E275" s="263"/>
      <c r="F275" s="263"/>
      <c r="G275" s="12"/>
      <c r="H275" s="12"/>
      <c r="I275" s="6"/>
    </row>
    <row r="276" spans="2:9" ht="12.75" customHeight="1">
      <c r="B276" s="164"/>
      <c r="C276" s="133"/>
      <c r="D276" s="142"/>
      <c r="E276" s="263"/>
      <c r="F276" s="263"/>
      <c r="G276" s="12"/>
      <c r="H276" s="12"/>
      <c r="I276" s="6"/>
    </row>
    <row r="277" spans="2:9" ht="12.75" customHeight="1">
      <c r="B277" s="164"/>
      <c r="C277" s="133"/>
      <c r="D277" s="133"/>
      <c r="E277" s="263"/>
      <c r="F277" s="263"/>
      <c r="G277" s="12"/>
      <c r="H277" s="12"/>
      <c r="I277" s="6"/>
    </row>
    <row r="278" spans="2:9" ht="12.75" customHeight="1">
      <c r="B278" s="164"/>
      <c r="C278" s="133"/>
      <c r="D278" s="133"/>
      <c r="E278" s="263"/>
      <c r="F278" s="263"/>
      <c r="G278" s="12"/>
      <c r="H278" s="12"/>
      <c r="I278" s="6"/>
    </row>
    <row r="279" spans="2:9" ht="10.5" customHeight="1">
      <c r="B279" s="78"/>
      <c r="C279" s="79"/>
      <c r="D279" s="79"/>
      <c r="E279" s="79"/>
      <c r="F279" s="65"/>
      <c r="G279" s="65"/>
      <c r="H279" s="65"/>
      <c r="I279" s="66"/>
    </row>
    <row r="280" spans="2:9" ht="10.5" customHeight="1"/>
    <row r="281" spans="2:9">
      <c r="B281" s="89"/>
      <c r="C281" s="73"/>
      <c r="D281" s="73"/>
      <c r="E281" s="73"/>
      <c r="F281" s="73"/>
      <c r="G281" s="73"/>
      <c r="H281" s="73"/>
      <c r="I281" s="90"/>
    </row>
    <row r="282" spans="2:9" ht="15.95" customHeight="1">
      <c r="B282" s="170" t="s">
        <v>28</v>
      </c>
      <c r="C282" s="310"/>
      <c r="D282" s="311"/>
      <c r="E282" s="12"/>
      <c r="F282" s="12"/>
      <c r="G282" s="12"/>
      <c r="H282" s="12"/>
      <c r="I282" s="6"/>
    </row>
    <row r="283" spans="2:9" ht="6" customHeight="1">
      <c r="B283" s="181"/>
      <c r="C283" s="53"/>
      <c r="D283" s="12"/>
      <c r="E283" s="53"/>
      <c r="F283" s="12"/>
      <c r="G283" s="12"/>
      <c r="H283" s="12"/>
      <c r="I283" s="6"/>
    </row>
    <row r="284" spans="2:9" ht="15.95" customHeight="1">
      <c r="B284" s="170" t="s">
        <v>137</v>
      </c>
      <c r="C284" s="308"/>
      <c r="D284" s="309"/>
      <c r="E284" s="12"/>
      <c r="F284" s="188" t="s">
        <v>29</v>
      </c>
      <c r="G284" s="310"/>
      <c r="H284" s="311"/>
      <c r="I284" s="6"/>
    </row>
    <row r="285" spans="2:9">
      <c r="B285" s="64"/>
      <c r="C285" s="65"/>
      <c r="D285" s="65"/>
      <c r="E285" s="65"/>
      <c r="F285" s="65"/>
      <c r="G285" s="65"/>
      <c r="H285" s="65"/>
      <c r="I285" s="66"/>
    </row>
  </sheetData>
  <sheetProtection password="F220" sheet="1" objects="1" scenarios="1" formatCells="0" formatRows="0" insertRows="0"/>
  <dataConsolidate/>
  <mergeCells count="66">
    <mergeCell ref="C282:D282"/>
    <mergeCell ref="B96:I96"/>
    <mergeCell ref="B116:I116"/>
    <mergeCell ref="B84:H84"/>
    <mergeCell ref="B87:I87"/>
    <mergeCell ref="B225:I225"/>
    <mergeCell ref="B237:I237"/>
    <mergeCell ref="D240:D241"/>
    <mergeCell ref="D242:D243"/>
    <mergeCell ref="D244:D245"/>
    <mergeCell ref="D258:D259"/>
    <mergeCell ref="F112:I112"/>
    <mergeCell ref="H120:H132"/>
    <mergeCell ref="F156:G156"/>
    <mergeCell ref="G234:G235"/>
    <mergeCell ref="C284:D284"/>
    <mergeCell ref="G284:H284"/>
    <mergeCell ref="B135:I135"/>
    <mergeCell ref="B152:I152"/>
    <mergeCell ref="B178:I178"/>
    <mergeCell ref="B189:I189"/>
    <mergeCell ref="B197:I197"/>
    <mergeCell ref="B217:I217"/>
    <mergeCell ref="B262:I262"/>
    <mergeCell ref="F228:F229"/>
    <mergeCell ref="F234:F235"/>
    <mergeCell ref="B231:I231"/>
    <mergeCell ref="D248:D249"/>
    <mergeCell ref="B251:I251"/>
    <mergeCell ref="D254:D255"/>
    <mergeCell ref="D256:D257"/>
    <mergeCell ref="B6:I8"/>
    <mergeCell ref="B10:I10"/>
    <mergeCell ref="B41:I41"/>
    <mergeCell ref="B67:I67"/>
    <mergeCell ref="E43:H43"/>
    <mergeCell ref="E45:H45"/>
    <mergeCell ref="E47:H47"/>
    <mergeCell ref="E12:H12"/>
    <mergeCell ref="E14:H14"/>
    <mergeCell ref="E34:H34"/>
    <mergeCell ref="E36:H36"/>
    <mergeCell ref="E38:H38"/>
    <mergeCell ref="E49:H49"/>
    <mergeCell ref="E16:H16"/>
    <mergeCell ref="E18:H18"/>
    <mergeCell ref="E20:H20"/>
    <mergeCell ref="E22:H22"/>
    <mergeCell ref="E24:H24"/>
    <mergeCell ref="E26:H26"/>
    <mergeCell ref="E28:H28"/>
    <mergeCell ref="E30:H30"/>
    <mergeCell ref="E32:H32"/>
    <mergeCell ref="E59:H59"/>
    <mergeCell ref="E51:H51"/>
    <mergeCell ref="E53:H53"/>
    <mergeCell ref="E55:H55"/>
    <mergeCell ref="E57:H57"/>
    <mergeCell ref="E61:H61"/>
    <mergeCell ref="E63:H63"/>
    <mergeCell ref="D246:D247"/>
    <mergeCell ref="E108:H108"/>
    <mergeCell ref="G148:I149"/>
    <mergeCell ref="B110:I110"/>
    <mergeCell ref="F140:G141"/>
    <mergeCell ref="G228:G229"/>
  </mergeCells>
  <conditionalFormatting sqref="E175">
    <cfRule type="cellIs" dxfId="17" priority="8" operator="equal">
      <formula>0</formula>
    </cfRule>
  </conditionalFormatting>
  <conditionalFormatting sqref="G148">
    <cfRule type="expression" dxfId="16" priority="9">
      <formula>$G$148&lt;&gt;""</formula>
    </cfRule>
  </conditionalFormatting>
  <dataValidations count="6">
    <dataValidation type="list" allowBlank="1" showInputMessage="1" showErrorMessage="1" sqref="D48 E47:G47" xr:uid="{00000000-0002-0000-0000-000000000000}">
      <formula1>"M,F"</formula1>
    </dataValidation>
    <dataValidation type="list" allowBlank="1" showInputMessage="1" showErrorMessage="1" sqref="E63:G63" xr:uid="{00000000-0002-0000-0000-000001000000}">
      <formula1>"Legale Rappresentante,Procuratore"</formula1>
    </dataValidation>
    <dataValidation type="list" allowBlank="1" showInputMessage="1" showErrorMessage="1" sqref="E38:G38" xr:uid="{00000000-0002-0000-0000-000002000000}">
      <mc:AlternateContent xmlns:x12ac="http://schemas.microsoft.com/office/spreadsheetml/2011/1/ac" xmlns:mc="http://schemas.openxmlformats.org/markup-compatibility/2006">
        <mc:Choice Requires="x12ac">
          <x12ac:list>Impresa individuale, Società commerciale, Società cooperativa," Consorzio di cui all'art. 45, comma 2, lettera b) del D.lgs. 50/2016 e s.m.i."," Consorzio di cui all'art. 45, comma 2, lettera c) del D.lgs. 50/2016 e s.m.i."</x12ac:list>
        </mc:Choice>
        <mc:Fallback>
          <formula1>"Impresa individuale, Società commerciale, Società cooperativa, Consorzio di cui all'art. 45, comma 2, lettera b) del D.lgs. 50/2016 e s.m.i., Consorzio di cui all'art. 45, comma 2, lettera c) del D.lgs. 50/2016 e s.m.i."</formula1>
        </mc:Fallback>
      </mc:AlternateContent>
    </dataValidation>
    <dataValidation type="list" allowBlank="1" showInputMessage="1" showErrorMessage="1" sqref="F72:F76 C100 E100 G100 C102 E102 G102 E195 C120 C124 C126 C128 C130 C132 E132 E130 E128 E126 E124 E122 E120 G120 G122 G124 G126 G128 G130 G132 E149:F150 D108 E97 E187 E193 C104 E181 E183 E185 E221 E223:E224 E140:E144 C122" xr:uid="{00000000-0002-0000-0000-000003000000}">
      <formula1>"SI, NO"</formula1>
    </dataValidation>
    <dataValidation type="list" allowBlank="1" showInputMessage="1" showErrorMessage="1" sqref="C201 E201 G201 C203 E203 G203 C205 E205 G205 F212:F215 C266 E266 G266 C268 E268 G268 C207:C208 C213:C215 C270 F275:F278 C276:C278" xr:uid="{00000000-0002-0000-0000-000004000000}">
      <formula1>"I, II, III, III-bis, IV, IV-bis, V, VI, VII, VIII"</formula1>
    </dataValidation>
    <dataValidation type="list" allowBlank="1" showInputMessage="1" showErrorMessage="1" sqref="E112" xr:uid="{00000000-0002-0000-0000-000005000000}">
      <formula1>"Propria, Esterna, Impegno ad istituirla"</formula1>
    </dataValidation>
  </dataValidations>
  <printOptions horizontalCentered="1" verticalCentered="1"/>
  <pageMargins left="0" right="0" top="0" bottom="0" header="0" footer="0"/>
  <pageSetup paperSize="8" scale="69" fitToHeight="3" orientation="portrait" r:id="rId1"/>
  <headerFooter>
    <oddFooter>&amp;L
Gennaio 2020 - v1</oddFooter>
  </headerFooter>
  <rowBreaks count="2" manualBreakCount="2">
    <brk id="84" max="8" man="1"/>
    <brk id="176" max="8" man="1"/>
  </rowBreaks>
  <ignoredErrors>
    <ignoredError sqref="E241:E249 E255:E25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72"/>
  <sheetViews>
    <sheetView showGridLines="0" topLeftCell="A52" zoomScale="90" zoomScaleNormal="90" workbookViewId="0">
      <selection activeCell="K38" sqref="K38:M38"/>
    </sheetView>
  </sheetViews>
  <sheetFormatPr defaultColWidth="9.140625" defaultRowHeight="15"/>
  <cols>
    <col min="1" max="2" width="9.140625" style="23"/>
    <col min="3" max="3" width="83" style="24" customWidth="1"/>
    <col min="4" max="4" width="4.42578125" style="24" customWidth="1"/>
    <col min="5" max="9" width="12.85546875" style="213" customWidth="1"/>
    <col min="10" max="10" width="2.85546875" style="192" customWidth="1"/>
    <col min="11" max="11" width="11.42578125" style="192" customWidth="1"/>
    <col min="12" max="12" width="12.28515625" style="192" customWidth="1"/>
    <col min="13" max="13" width="12.7109375" style="192" customWidth="1"/>
    <col min="14" max="14" width="18.7109375" style="192" hidden="1" customWidth="1"/>
    <col min="15" max="15" width="13.42578125" style="17" hidden="1" customWidth="1"/>
    <col min="16" max="16" width="14.7109375" style="99" hidden="1" customWidth="1"/>
    <col min="17" max="17" width="13.42578125" style="192" hidden="1" customWidth="1"/>
    <col min="18" max="18" width="9.85546875" style="30" hidden="1" customWidth="1"/>
    <col min="19" max="19" width="11.85546875" style="192" hidden="1" customWidth="1"/>
    <col min="20" max="22" width="9.85546875" style="192" hidden="1" customWidth="1"/>
    <col min="23" max="23" width="2.85546875" style="192" hidden="1" customWidth="1"/>
    <col min="24" max="24" width="11.28515625" style="192" hidden="1" customWidth="1"/>
    <col min="25" max="27" width="9.85546875" style="192" hidden="1" customWidth="1"/>
    <col min="28" max="28" width="2.85546875" style="192" hidden="1" customWidth="1"/>
    <col min="29" max="29" width="11.140625" style="192" hidden="1" customWidth="1"/>
    <col min="30" max="32" width="9.85546875" style="192" hidden="1" customWidth="1"/>
    <col min="33" max="33" width="2.85546875" style="192" hidden="1" customWidth="1"/>
    <col min="34" max="34" width="11.42578125" style="192" hidden="1" customWidth="1"/>
    <col min="35" max="37" width="9.85546875" style="192" hidden="1" customWidth="1"/>
    <col min="38" max="38" width="2.85546875" style="192" hidden="1" customWidth="1"/>
    <col min="39" max="39" width="11.140625" style="192" hidden="1" customWidth="1"/>
    <col min="40" max="42" width="9.85546875" style="192" hidden="1" customWidth="1"/>
    <col min="43" max="43" width="9.140625" style="17" hidden="1" customWidth="1"/>
    <col min="44" max="54" width="9.140625" style="17"/>
    <col min="55" max="16384" width="9.140625" style="23"/>
  </cols>
  <sheetData>
    <row r="1" spans="1:44" ht="28.5" customHeight="1" thickBot="1">
      <c r="E1" s="394" t="s">
        <v>318</v>
      </c>
      <c r="F1" s="364"/>
      <c r="G1" s="364"/>
      <c r="H1" s="364"/>
      <c r="I1" s="364"/>
    </row>
    <row r="2" spans="1:44" ht="57.75" customHeight="1">
      <c r="A2" s="361" t="s">
        <v>300</v>
      </c>
      <c r="B2" s="362"/>
      <c r="C2" s="363"/>
      <c r="D2" s="39"/>
      <c r="E2" s="193" t="s">
        <v>138</v>
      </c>
      <c r="F2" s="193" t="s">
        <v>139</v>
      </c>
      <c r="G2" s="193" t="s">
        <v>140</v>
      </c>
      <c r="H2" s="193" t="s">
        <v>141</v>
      </c>
      <c r="I2" s="193" t="s">
        <v>142</v>
      </c>
      <c r="J2" s="194"/>
      <c r="K2" s="389" t="str">
        <f>IF(AND(Istanza!E181="SI",Istanza!E193="SI",Istanza!E195="SI",COUNTA('Requisiti LAV-Principali'!K4:M6)&lt;&gt;3),"Indicare la classifica per tutte le categorie OG1, OG2 e OG11",IF(AND(Istanza!E181="SI",Istanza!E193="SI",OR('Requisiti LAV-Principali'!K4:M4="",'Requisiti LAV-Principali'!K5:M5="")),"Indicare la classifica per entrambe le categorie OG1 e OG11",IF(AND(Istanza!E181="SI",Istanza!E195="SI",OR('Requisiti LAV-Principali'!K5:M5="",'Requisiti LAV-Principali'!K6:M6="")),"Indicare la classifica per entrambe le categorie OG2 e OG11",IF(AND(Istanza!E181="SI",OR(Istanza!E195="",Istanza!E195="NO"),K6&lt;&gt;""),"Non è stata richiesta l'aggregazione di categorie OG2 e OG11",IF(AND(Istanza!E181="SI",OR(Istanza!E193="NO",Istanza!E193=""),K4&lt;&gt;""),"Non è stata richiesta l'aggregazione di categorie OG1 e OG11",IF(Istanza!E181&lt;&gt;"SI","Selezionare sull'istanza l'opzione Lavori Principali. Se non di interesse, non compilare il questionario",IF(AND(Istanza!E181="SI",Istanza!E193&lt;&gt;"SI",Istanza!E195&lt;&gt;"SI"),"Selezionare sull'istanza almeno una tra le aggregazioni di categorie OG1 e OG11 o OG2 e OG11","")))))))</f>
        <v>Selezionare sull'istanza l'opzione Lavori Principali. Se non di interesse, non compilare il questionario</v>
      </c>
      <c r="L2" s="389"/>
      <c r="M2" s="389"/>
      <c r="N2" s="25"/>
      <c r="O2" s="25"/>
      <c r="P2" s="100"/>
      <c r="Q2" s="25"/>
      <c r="R2" s="25"/>
      <c r="S2" s="364" t="s">
        <v>138</v>
      </c>
      <c r="T2" s="365"/>
      <c r="U2" s="365"/>
      <c r="V2" s="365"/>
      <c r="W2" s="244"/>
      <c r="X2" s="364" t="s">
        <v>139</v>
      </c>
      <c r="Y2" s="365"/>
      <c r="Z2" s="365"/>
      <c r="AA2" s="365"/>
      <c r="AB2" s="244"/>
      <c r="AC2" s="364" t="s">
        <v>140</v>
      </c>
      <c r="AD2" s="365"/>
      <c r="AE2" s="365"/>
      <c r="AF2" s="365"/>
      <c r="AG2" s="244"/>
      <c r="AH2" s="364" t="s">
        <v>141</v>
      </c>
      <c r="AI2" s="365"/>
      <c r="AJ2" s="365"/>
      <c r="AK2" s="365"/>
      <c r="AL2" s="244"/>
      <c r="AM2" s="364" t="s">
        <v>142</v>
      </c>
      <c r="AN2" s="365"/>
      <c r="AO2" s="365"/>
      <c r="AP2" s="365"/>
    </row>
    <row r="3" spans="1:44" ht="30.75" customHeight="1">
      <c r="A3" s="369" t="s">
        <v>143</v>
      </c>
      <c r="B3" s="122" t="s">
        <v>390</v>
      </c>
      <c r="C3" s="123" t="s">
        <v>337</v>
      </c>
      <c r="D3" s="218"/>
      <c r="E3" s="195"/>
      <c r="F3" s="195"/>
      <c r="G3" s="195"/>
      <c r="H3" s="195"/>
      <c r="I3" s="195"/>
      <c r="K3" s="342" t="s">
        <v>147</v>
      </c>
      <c r="L3" s="342"/>
      <c r="M3" s="342"/>
      <c r="N3" s="26"/>
      <c r="O3" s="26" t="s">
        <v>303</v>
      </c>
      <c r="P3" s="101" t="s">
        <v>301</v>
      </c>
      <c r="Q3" s="26" t="s">
        <v>302</v>
      </c>
      <c r="R3" s="26"/>
      <c r="S3" s="367" t="s">
        <v>146</v>
      </c>
      <c r="T3" s="368"/>
      <c r="U3" s="367" t="s">
        <v>147</v>
      </c>
      <c r="V3" s="368"/>
      <c r="X3" s="367" t="s">
        <v>146</v>
      </c>
      <c r="Y3" s="368"/>
      <c r="Z3" s="367" t="s">
        <v>147</v>
      </c>
      <c r="AA3" s="368"/>
      <c r="AC3" s="367" t="s">
        <v>146</v>
      </c>
      <c r="AD3" s="368"/>
      <c r="AE3" s="367" t="s">
        <v>147</v>
      </c>
      <c r="AF3" s="368"/>
      <c r="AH3" s="367" t="s">
        <v>146</v>
      </c>
      <c r="AI3" s="368"/>
      <c r="AJ3" s="367" t="s">
        <v>147</v>
      </c>
      <c r="AK3" s="368"/>
      <c r="AM3" s="367" t="s">
        <v>146</v>
      </c>
      <c r="AN3" s="368"/>
      <c r="AO3" s="367" t="s">
        <v>147</v>
      </c>
      <c r="AP3" s="368"/>
    </row>
    <row r="4" spans="1:44">
      <c r="A4" s="369"/>
      <c r="B4" s="124" t="s">
        <v>391</v>
      </c>
      <c r="C4" s="125" t="s">
        <v>149</v>
      </c>
      <c r="D4" s="219"/>
      <c r="E4" s="196" t="s">
        <v>314</v>
      </c>
      <c r="F4" s="197" t="s">
        <v>311</v>
      </c>
      <c r="G4" s="197" t="s">
        <v>315</v>
      </c>
      <c r="H4" s="196" t="s">
        <v>316</v>
      </c>
      <c r="I4" s="196" t="s">
        <v>317</v>
      </c>
      <c r="K4" s="373"/>
      <c r="L4" s="373"/>
      <c r="M4" s="373"/>
      <c r="N4" s="366"/>
      <c r="O4" s="26" t="str">
        <f>IF(K4="I","Operatore NQ",IF(K4="II",2,IF(K4="III",3,IF(K4="III-bis",3.1,IF(K4="IV",4,IF(K4="IV-bis",4.1,IF(K4="V",5,IF(K4="VI",6,IF(K4="VII",7,IF(K4="VIII",8,""))))))))))</f>
        <v/>
      </c>
      <c r="P4" s="101">
        <f>IF(OR(K4="",K5="",Istanza!E193&lt;&gt;"SI"),0,IF(AND(O4&lt;&gt;"Operatore NQ",O5&lt;&gt;"Operatore NQ"),MIN(O4:O5),"Operatore NQ"))</f>
        <v>0</v>
      </c>
      <c r="Q4" s="26">
        <f>IF(P5="Operatore NQ",0,IF(AND(P4="Operatore NQ",P6="Operatore NQ"),0,IF(OR(P4&lt;&gt;"Operatore NQ",P6&lt;&gt;"Operatore NQ"),MAX(P4,P6),"")))</f>
        <v>0</v>
      </c>
      <c r="R4" s="26"/>
      <c r="S4" s="367">
        <v>2</v>
      </c>
      <c r="T4" s="368"/>
      <c r="U4" s="374" t="str">
        <f>IF($Q$4&gt;=2,"X","")</f>
        <v/>
      </c>
      <c r="V4" s="375"/>
      <c r="X4" s="367" t="s">
        <v>382</v>
      </c>
      <c r="Y4" s="368"/>
      <c r="Z4" s="374" t="str">
        <f>IF($Q$4&gt;=3,"X","")</f>
        <v/>
      </c>
      <c r="AA4" s="375"/>
      <c r="AC4" s="367" t="s">
        <v>150</v>
      </c>
      <c r="AD4" s="368"/>
      <c r="AE4" s="374" t="str">
        <f>IF($Q$4&gt;=4,"X","")</f>
        <v/>
      </c>
      <c r="AF4" s="375"/>
      <c r="AH4" s="367" t="s">
        <v>151</v>
      </c>
      <c r="AI4" s="368"/>
      <c r="AJ4" s="374" t="str">
        <f>IF($Q$4&gt;=5,"X","")</f>
        <v/>
      </c>
      <c r="AK4" s="375"/>
      <c r="AM4" s="367" t="s">
        <v>152</v>
      </c>
      <c r="AN4" s="368"/>
      <c r="AO4" s="374" t="str">
        <f>IF($Q$4&gt;=7,"X","")</f>
        <v/>
      </c>
      <c r="AP4" s="375"/>
      <c r="AR4" s="19"/>
    </row>
    <row r="5" spans="1:44">
      <c r="A5" s="369"/>
      <c r="B5" s="124" t="s">
        <v>392</v>
      </c>
      <c r="C5" s="125" t="s">
        <v>154</v>
      </c>
      <c r="D5" s="219"/>
      <c r="E5" s="196" t="s">
        <v>314</v>
      </c>
      <c r="F5" s="196" t="s">
        <v>311</v>
      </c>
      <c r="G5" s="196" t="s">
        <v>315</v>
      </c>
      <c r="H5" s="196" t="s">
        <v>316</v>
      </c>
      <c r="I5" s="196" t="s">
        <v>317</v>
      </c>
      <c r="K5" s="373"/>
      <c r="L5" s="373"/>
      <c r="M5" s="373"/>
      <c r="N5" s="366"/>
      <c r="O5" s="26" t="str">
        <f t="shared" ref="O5:O6" si="0">IF(K5="I","Operatore NQ",IF(K5="II",2,IF(K5="III",3,IF(K5="III-bis",3.1,IF(K5="IV",4,IF(K5="IV-bis",4.1,IF(K5="V",5,IF(K5="VI",6,IF(K5="VII",7,IF(K5="VIII",8,""))))))))))</f>
        <v/>
      </c>
      <c r="P5" s="101" t="str">
        <f>IF(K5="","Operatore NQ",IF(COUNTA(K4:M6)&lt;2,"Operatore NQ",""))</f>
        <v>Operatore NQ</v>
      </c>
      <c r="Q5" s="26"/>
      <c r="R5" s="26"/>
      <c r="S5" s="367">
        <v>2</v>
      </c>
      <c r="T5" s="368"/>
      <c r="U5" s="366"/>
      <c r="V5" s="376"/>
      <c r="X5" s="367" t="s">
        <v>382</v>
      </c>
      <c r="Y5" s="368"/>
      <c r="Z5" s="366"/>
      <c r="AA5" s="376"/>
      <c r="AC5" s="367" t="s">
        <v>150</v>
      </c>
      <c r="AD5" s="368"/>
      <c r="AE5" s="366"/>
      <c r="AF5" s="376"/>
      <c r="AH5" s="367" t="s">
        <v>151</v>
      </c>
      <c r="AI5" s="368"/>
      <c r="AJ5" s="366"/>
      <c r="AK5" s="376"/>
      <c r="AM5" s="367" t="s">
        <v>152</v>
      </c>
      <c r="AN5" s="368"/>
      <c r="AO5" s="366"/>
      <c r="AP5" s="376"/>
    </row>
    <row r="6" spans="1:44">
      <c r="A6" s="369"/>
      <c r="B6" s="124" t="s">
        <v>393</v>
      </c>
      <c r="C6" s="125" t="s">
        <v>156</v>
      </c>
      <c r="D6" s="219"/>
      <c r="E6" s="196" t="s">
        <v>314</v>
      </c>
      <c r="F6" s="196" t="s">
        <v>311</v>
      </c>
      <c r="G6" s="196" t="s">
        <v>315</v>
      </c>
      <c r="H6" s="196" t="s">
        <v>316</v>
      </c>
      <c r="I6" s="196" t="s">
        <v>317</v>
      </c>
      <c r="K6" s="373"/>
      <c r="L6" s="373"/>
      <c r="M6" s="373"/>
      <c r="N6" s="366"/>
      <c r="O6" s="26" t="str">
        <f t="shared" si="0"/>
        <v/>
      </c>
      <c r="P6" s="101">
        <f>IF(OR(K5="",K6="",Istanza!E195&lt;&gt;"SI"),0,IF(AND(O5&lt;&gt;"Operatore NQ",O6&lt;&gt;"Operatore NQ"),MIN(O5:O6),"Operatore NQ"))</f>
        <v>0</v>
      </c>
      <c r="Q6" s="26"/>
      <c r="R6" s="26"/>
      <c r="S6" s="367">
        <v>2</v>
      </c>
      <c r="T6" s="368"/>
      <c r="U6" s="366"/>
      <c r="V6" s="376"/>
      <c r="X6" s="367" t="s">
        <v>382</v>
      </c>
      <c r="Y6" s="368"/>
      <c r="Z6" s="366"/>
      <c r="AA6" s="376"/>
      <c r="AC6" s="367" t="s">
        <v>150</v>
      </c>
      <c r="AD6" s="368"/>
      <c r="AE6" s="366"/>
      <c r="AF6" s="376"/>
      <c r="AH6" s="367" t="s">
        <v>151</v>
      </c>
      <c r="AI6" s="368"/>
      <c r="AJ6" s="366"/>
      <c r="AK6" s="376"/>
      <c r="AM6" s="367" t="s">
        <v>152</v>
      </c>
      <c r="AN6" s="368"/>
      <c r="AO6" s="366"/>
      <c r="AP6" s="376"/>
    </row>
    <row r="7" spans="1:44" ht="19.5" customHeight="1">
      <c r="A7" s="369"/>
      <c r="B7" s="220"/>
      <c r="C7" s="221" t="s">
        <v>157</v>
      </c>
      <c r="D7" s="219"/>
      <c r="E7" s="198"/>
      <c r="F7" s="198"/>
      <c r="G7" s="198"/>
      <c r="H7" s="198"/>
      <c r="I7" s="198"/>
      <c r="K7" s="395"/>
      <c r="L7" s="395"/>
      <c r="M7" s="395"/>
      <c r="N7" s="26"/>
      <c r="O7" s="27"/>
      <c r="P7" s="102" t="str">
        <f>IF(P5="Operatore NQ","Operatore NQ",IF(AND(P4="Operatore NQ",P6="Operatore NQ"),"Operatore NQ",IF(AND(P4=0,P6=0),"Operatore NQ",IF(AND(COUNTA(K4:M6)=2,COUNTIF(P4,"Operatore NQ")+COUNTIF(P6,"Operatore NQ")=1),"Operatore NQ",""))))</f>
        <v>Operatore NQ</v>
      </c>
      <c r="Q7" s="27"/>
      <c r="R7" s="27"/>
      <c r="S7" s="254"/>
      <c r="T7" s="255"/>
      <c r="U7" s="377"/>
      <c r="V7" s="378"/>
      <c r="X7" s="254"/>
      <c r="Y7" s="255"/>
      <c r="Z7" s="377"/>
      <c r="AA7" s="378"/>
      <c r="AC7" s="254"/>
      <c r="AD7" s="255"/>
      <c r="AE7" s="377"/>
      <c r="AF7" s="378"/>
      <c r="AH7" s="254"/>
      <c r="AI7" s="255"/>
      <c r="AJ7" s="377"/>
      <c r="AK7" s="378"/>
      <c r="AM7" s="254"/>
      <c r="AN7" s="255"/>
      <c r="AO7" s="377"/>
      <c r="AP7" s="378"/>
    </row>
    <row r="8" spans="1:44" ht="31.5" customHeight="1">
      <c r="A8" s="20"/>
      <c r="B8" s="222"/>
      <c r="C8" s="213"/>
      <c r="D8" s="213"/>
      <c r="E8" s="198"/>
      <c r="F8" s="198"/>
      <c r="G8" s="198"/>
      <c r="H8" s="198"/>
      <c r="I8" s="198"/>
      <c r="K8" s="396"/>
      <c r="L8" s="396"/>
      <c r="M8" s="396"/>
      <c r="N8" s="28"/>
      <c r="O8" s="28"/>
      <c r="P8" s="103"/>
      <c r="Q8" s="28"/>
      <c r="R8" s="28"/>
      <c r="S8" s="256"/>
      <c r="T8" s="28"/>
      <c r="U8" s="28"/>
      <c r="V8" s="28"/>
      <c r="X8" s="257"/>
      <c r="Y8" s="257"/>
      <c r="Z8" s="257"/>
      <c r="AA8" s="257"/>
      <c r="AC8" s="257"/>
      <c r="AD8" s="257"/>
      <c r="AE8" s="257"/>
      <c r="AF8" s="257"/>
      <c r="AH8" s="257"/>
      <c r="AI8" s="257"/>
      <c r="AJ8" s="257"/>
      <c r="AK8" s="257"/>
      <c r="AM8" s="257"/>
      <c r="AN8" s="257"/>
      <c r="AO8" s="257"/>
      <c r="AP8" s="257"/>
    </row>
    <row r="9" spans="1:44" ht="49.5" customHeight="1">
      <c r="A9" s="346" t="s">
        <v>158</v>
      </c>
      <c r="B9" s="352" t="s">
        <v>159</v>
      </c>
      <c r="C9" s="354" t="s">
        <v>334</v>
      </c>
      <c r="D9" s="218"/>
      <c r="E9" s="199"/>
      <c r="F9" s="199"/>
      <c r="G9" s="199"/>
      <c r="H9" s="199"/>
      <c r="I9" s="199"/>
      <c r="K9" s="390" t="s">
        <v>161</v>
      </c>
      <c r="L9" s="391"/>
      <c r="M9" s="392"/>
      <c r="N9" s="26"/>
      <c r="R9" s="26"/>
      <c r="S9" s="370" t="s">
        <v>160</v>
      </c>
      <c r="T9" s="367" t="s">
        <v>161</v>
      </c>
      <c r="U9" s="372"/>
      <c r="V9" s="368"/>
      <c r="X9" s="370" t="s">
        <v>160</v>
      </c>
      <c r="Y9" s="367" t="s">
        <v>161</v>
      </c>
      <c r="Z9" s="372"/>
      <c r="AA9" s="368"/>
      <c r="AC9" s="370" t="s">
        <v>160</v>
      </c>
      <c r="AD9" s="367" t="s">
        <v>161</v>
      </c>
      <c r="AE9" s="372"/>
      <c r="AF9" s="368"/>
      <c r="AH9" s="370" t="s">
        <v>160</v>
      </c>
      <c r="AI9" s="367" t="s">
        <v>161</v>
      </c>
      <c r="AJ9" s="372"/>
      <c r="AK9" s="368"/>
      <c r="AM9" s="370" t="s">
        <v>160</v>
      </c>
      <c r="AN9" s="367" t="s">
        <v>161</v>
      </c>
      <c r="AO9" s="372"/>
      <c r="AP9" s="368"/>
    </row>
    <row r="10" spans="1:44" ht="28.5" customHeight="1">
      <c r="A10" s="347"/>
      <c r="B10" s="353"/>
      <c r="C10" s="355"/>
      <c r="D10" s="218"/>
      <c r="E10" s="200"/>
      <c r="F10" s="200"/>
      <c r="G10" s="200"/>
      <c r="H10" s="200"/>
      <c r="I10" s="200"/>
      <c r="K10" s="201" t="s">
        <v>162</v>
      </c>
      <c r="L10" s="202" t="s">
        <v>319</v>
      </c>
      <c r="M10" s="201" t="s">
        <v>164</v>
      </c>
      <c r="N10" s="29"/>
      <c r="O10" s="26" t="s">
        <v>254</v>
      </c>
      <c r="P10" s="101"/>
      <c r="Q10" s="26"/>
      <c r="R10" s="29"/>
      <c r="S10" s="371"/>
      <c r="T10" s="245" t="s">
        <v>162</v>
      </c>
      <c r="U10" s="246" t="s">
        <v>163</v>
      </c>
      <c r="V10" s="245" t="s">
        <v>164</v>
      </c>
      <c r="X10" s="371"/>
      <c r="Y10" s="245" t="s">
        <v>162</v>
      </c>
      <c r="Z10" s="246" t="s">
        <v>163</v>
      </c>
      <c r="AA10" s="245" t="s">
        <v>164</v>
      </c>
      <c r="AC10" s="371"/>
      <c r="AD10" s="245" t="s">
        <v>162</v>
      </c>
      <c r="AE10" s="246" t="s">
        <v>163</v>
      </c>
      <c r="AF10" s="245" t="s">
        <v>164</v>
      </c>
      <c r="AH10" s="371"/>
      <c r="AI10" s="245" t="s">
        <v>162</v>
      </c>
      <c r="AJ10" s="246" t="s">
        <v>163</v>
      </c>
      <c r="AK10" s="245" t="s">
        <v>164</v>
      </c>
      <c r="AM10" s="371"/>
      <c r="AN10" s="245" t="s">
        <v>162</v>
      </c>
      <c r="AO10" s="246" t="s">
        <v>163</v>
      </c>
      <c r="AP10" s="245" t="s">
        <v>164</v>
      </c>
    </row>
    <row r="11" spans="1:44" ht="50.25" customHeight="1">
      <c r="A11" s="347"/>
      <c r="B11" s="124" t="s">
        <v>165</v>
      </c>
      <c r="C11" s="125" t="s">
        <v>327</v>
      </c>
      <c r="D11" s="219"/>
      <c r="E11" s="203">
        <v>1</v>
      </c>
      <c r="F11" s="203" t="s">
        <v>166</v>
      </c>
      <c r="G11" s="203" t="s">
        <v>166</v>
      </c>
      <c r="H11" s="203" t="s">
        <v>167</v>
      </c>
      <c r="I11" s="203" t="s">
        <v>167</v>
      </c>
      <c r="K11" s="204"/>
      <c r="L11" s="204"/>
      <c r="M11" s="204"/>
      <c r="N11" s="30"/>
      <c r="O11" s="30">
        <f>SUM(K11:M11)</f>
        <v>0</v>
      </c>
      <c r="P11" s="104" t="str">
        <f>IF(O11&lt;1,"Operatore NQ","")</f>
        <v>Operatore NQ</v>
      </c>
      <c r="Q11" s="30"/>
      <c r="S11" s="247">
        <v>1</v>
      </c>
      <c r="T11" s="379" t="str">
        <f>IF($O$11&gt;=1,"X","")</f>
        <v/>
      </c>
      <c r="U11" s="380"/>
      <c r="V11" s="381"/>
      <c r="X11" s="247" t="s">
        <v>166</v>
      </c>
      <c r="Y11" s="379" t="str">
        <f>IF(AND($O$11&gt;=1,Istanza!D108="SI"),"X","")</f>
        <v/>
      </c>
      <c r="Z11" s="380"/>
      <c r="AA11" s="381"/>
      <c r="AC11" s="247" t="s">
        <v>166</v>
      </c>
      <c r="AD11" s="379" t="str">
        <f>IF(AND($O$11&gt;=1,Istanza!D108="SI"),"X","")</f>
        <v/>
      </c>
      <c r="AE11" s="380"/>
      <c r="AF11" s="381"/>
      <c r="AH11" s="247" t="s">
        <v>167</v>
      </c>
      <c r="AI11" s="379" t="str">
        <f>IF(AND($O$11&gt;=2,Istanza!D108="SI"),"X","")</f>
        <v/>
      </c>
      <c r="AJ11" s="380"/>
      <c r="AK11" s="381"/>
      <c r="AM11" s="247" t="s">
        <v>167</v>
      </c>
      <c r="AN11" s="379" t="str">
        <f>IF(AND($O$11&gt;=2,Istanza!D108="SI"),"X","")</f>
        <v/>
      </c>
      <c r="AO11" s="380"/>
      <c r="AP11" s="381"/>
    </row>
    <row r="12" spans="1:44" ht="75">
      <c r="A12" s="347"/>
      <c r="B12" s="124" t="s">
        <v>168</v>
      </c>
      <c r="C12" s="125" t="s">
        <v>330</v>
      </c>
      <c r="D12" s="219"/>
      <c r="E12" s="203"/>
      <c r="F12" s="203"/>
      <c r="G12" s="203" t="s">
        <v>166</v>
      </c>
      <c r="H12" s="203" t="s">
        <v>166</v>
      </c>
      <c r="I12" s="203" t="s">
        <v>166</v>
      </c>
      <c r="K12" s="204"/>
      <c r="L12" s="204"/>
      <c r="M12" s="204"/>
      <c r="N12" s="30"/>
      <c r="O12" s="30">
        <f>SUM(K12:M12)</f>
        <v>0</v>
      </c>
      <c r="P12" s="104"/>
      <c r="Q12" s="30"/>
      <c r="S12" s="247"/>
      <c r="T12" s="379" t="str">
        <f>"X"</f>
        <v>X</v>
      </c>
      <c r="U12" s="380"/>
      <c r="V12" s="381"/>
      <c r="X12" s="247"/>
      <c r="Y12" s="379" t="str">
        <f>"X"</f>
        <v>X</v>
      </c>
      <c r="Z12" s="380"/>
      <c r="AA12" s="381"/>
      <c r="AC12" s="247" t="s">
        <v>166</v>
      </c>
      <c r="AD12" s="379" t="str">
        <f>IF(AND($O$12&gt;=1,OR(Istanza!E112="Impegno ad istituirla",Istanza!E112="Propria",Istanza!E112="Esterna")),"X","")</f>
        <v/>
      </c>
      <c r="AE12" s="380"/>
      <c r="AF12" s="381"/>
      <c r="AH12" s="247" t="s">
        <v>166</v>
      </c>
      <c r="AI12" s="379" t="str">
        <f>IF(AND($O$12&gt;=1,OR(Istanza!E112="Impegno ad istituirla",Istanza!E112="Propria",Istanza!E112="Esterna")),"X","")</f>
        <v/>
      </c>
      <c r="AJ12" s="380"/>
      <c r="AK12" s="381"/>
      <c r="AM12" s="247" t="s">
        <v>166</v>
      </c>
      <c r="AN12" s="379" t="str">
        <f>IF(AND($O$12&gt;=1,OR(Istanza!E112="Impegno ad istituirla",Istanza!E112="Propria",Istanza!E112="Esterna")),"X","")</f>
        <v/>
      </c>
      <c r="AO12" s="380"/>
      <c r="AP12" s="381"/>
    </row>
    <row r="13" spans="1:44" ht="30">
      <c r="A13" s="347"/>
      <c r="B13" s="124" t="s">
        <v>169</v>
      </c>
      <c r="C13" s="125" t="s">
        <v>326</v>
      </c>
      <c r="D13" s="219"/>
      <c r="E13" s="203">
        <v>1</v>
      </c>
      <c r="F13" s="203" t="s">
        <v>166</v>
      </c>
      <c r="G13" s="203" t="s">
        <v>166</v>
      </c>
      <c r="H13" s="203" t="s">
        <v>166</v>
      </c>
      <c r="I13" s="203" t="s">
        <v>166</v>
      </c>
      <c r="K13" s="204"/>
      <c r="L13" s="204"/>
      <c r="M13" s="204"/>
      <c r="N13" s="30"/>
      <c r="O13" s="30">
        <f t="shared" ref="O13:O21" si="1">SUM(K13:M13)</f>
        <v>0</v>
      </c>
      <c r="P13" s="104" t="str">
        <f t="shared" ref="P13" si="2">IF(O13&lt;1,"Operatore NQ","")</f>
        <v>Operatore NQ</v>
      </c>
      <c r="Q13" s="30"/>
      <c r="S13" s="247">
        <v>1</v>
      </c>
      <c r="T13" s="379" t="str">
        <f>IF($O$13&gt;=1,"X","")</f>
        <v/>
      </c>
      <c r="U13" s="380"/>
      <c r="V13" s="381"/>
      <c r="X13" s="247" t="s">
        <v>166</v>
      </c>
      <c r="Y13" s="379" t="str">
        <f>IF(AND($O$13&gt;=1,Istanza!D108="SI"),"X","")</f>
        <v/>
      </c>
      <c r="Z13" s="380"/>
      <c r="AA13" s="381"/>
      <c r="AC13" s="247" t="s">
        <v>166</v>
      </c>
      <c r="AD13" s="379" t="str">
        <f>IF(AND($O$13&gt;=1,Istanza!D108="SI"),"X","")</f>
        <v/>
      </c>
      <c r="AE13" s="380"/>
      <c r="AF13" s="381"/>
      <c r="AH13" s="247" t="s">
        <v>166</v>
      </c>
      <c r="AI13" s="379" t="str">
        <f>IF(AND($O$13&gt;=1,Istanza!D108="SI"),"X","")</f>
        <v/>
      </c>
      <c r="AJ13" s="380"/>
      <c r="AK13" s="381"/>
      <c r="AM13" s="247" t="s">
        <v>166</v>
      </c>
      <c r="AN13" s="379" t="str">
        <f>IF(AND($O$13&gt;=1,Istanza!D108="SI"),"X","")</f>
        <v/>
      </c>
      <c r="AO13" s="380"/>
      <c r="AP13" s="381"/>
    </row>
    <row r="14" spans="1:44" ht="45">
      <c r="A14" s="347"/>
      <c r="B14" s="124" t="s">
        <v>170</v>
      </c>
      <c r="C14" s="125" t="s">
        <v>320</v>
      </c>
      <c r="D14" s="219"/>
      <c r="E14" s="203">
        <v>2</v>
      </c>
      <c r="F14" s="203">
        <v>4</v>
      </c>
      <c r="G14" s="203">
        <v>8</v>
      </c>
      <c r="H14" s="203">
        <v>18</v>
      </c>
      <c r="I14" s="203">
        <v>35</v>
      </c>
      <c r="K14" s="204"/>
      <c r="L14" s="204"/>
      <c r="M14" s="204"/>
      <c r="N14" s="30"/>
      <c r="O14" s="30">
        <f t="shared" si="1"/>
        <v>0</v>
      </c>
      <c r="P14" s="104" t="str">
        <f>IF(O14&lt;2,"Operatore NQ","")</f>
        <v>Operatore NQ</v>
      </c>
      <c r="Q14" s="30"/>
      <c r="S14" s="247">
        <v>2</v>
      </c>
      <c r="T14" s="379" t="str">
        <f>IF($O$14&gt;=2,"X","")</f>
        <v/>
      </c>
      <c r="U14" s="380"/>
      <c r="V14" s="381"/>
      <c r="X14" s="247">
        <v>4</v>
      </c>
      <c r="Y14" s="379" t="str">
        <f>IF($O$14&gt;=4,"X","")</f>
        <v/>
      </c>
      <c r="Z14" s="380"/>
      <c r="AA14" s="381"/>
      <c r="AC14" s="247">
        <v>8</v>
      </c>
      <c r="AD14" s="379" t="str">
        <f>IF($O$14&gt;=8,"X","")</f>
        <v/>
      </c>
      <c r="AE14" s="380"/>
      <c r="AF14" s="381"/>
      <c r="AH14" s="247">
        <v>18</v>
      </c>
      <c r="AI14" s="379" t="str">
        <f>IF($O$14&gt;=18,"X","")</f>
        <v/>
      </c>
      <c r="AJ14" s="380"/>
      <c r="AK14" s="381"/>
      <c r="AM14" s="247">
        <v>35</v>
      </c>
      <c r="AN14" s="379" t="str">
        <f>IF($O$14&gt;=35,"X","")</f>
        <v/>
      </c>
      <c r="AO14" s="380"/>
      <c r="AP14" s="381"/>
    </row>
    <row r="15" spans="1:44">
      <c r="A15" s="347"/>
      <c r="B15" s="124" t="s">
        <v>172</v>
      </c>
      <c r="C15" s="125" t="s">
        <v>173</v>
      </c>
      <c r="D15" s="219"/>
      <c r="E15" s="203"/>
      <c r="F15" s="203">
        <v>1</v>
      </c>
      <c r="G15" s="203">
        <v>1</v>
      </c>
      <c r="H15" s="203">
        <v>2</v>
      </c>
      <c r="I15" s="203">
        <v>2</v>
      </c>
      <c r="K15" s="204"/>
      <c r="L15" s="204"/>
      <c r="M15" s="204"/>
      <c r="N15" s="30"/>
      <c r="O15" s="30">
        <f t="shared" si="1"/>
        <v>0</v>
      </c>
      <c r="P15" s="104"/>
      <c r="Q15" s="30"/>
      <c r="S15" s="247"/>
      <c r="T15" s="379" t="str">
        <f>"X"</f>
        <v>X</v>
      </c>
      <c r="U15" s="380"/>
      <c r="V15" s="381"/>
      <c r="X15" s="247">
        <v>1</v>
      </c>
      <c r="Y15" s="379" t="str">
        <f>IF($O$15&gt;=1,"X","")</f>
        <v/>
      </c>
      <c r="Z15" s="380"/>
      <c r="AA15" s="381"/>
      <c r="AC15" s="247">
        <v>1</v>
      </c>
      <c r="AD15" s="379" t="str">
        <f>IF($O$15&gt;=1,"X","")</f>
        <v/>
      </c>
      <c r="AE15" s="380"/>
      <c r="AF15" s="381"/>
      <c r="AH15" s="247">
        <v>2</v>
      </c>
      <c r="AI15" s="379" t="str">
        <f>IF($O$15&gt;=2,"X","")</f>
        <v/>
      </c>
      <c r="AJ15" s="380"/>
      <c r="AK15" s="381"/>
      <c r="AM15" s="247">
        <v>2</v>
      </c>
      <c r="AN15" s="379" t="str">
        <f>IF($O$15&gt;=2,"X","")</f>
        <v/>
      </c>
      <c r="AO15" s="380"/>
      <c r="AP15" s="381"/>
    </row>
    <row r="16" spans="1:44">
      <c r="A16" s="347"/>
      <c r="B16" s="124" t="s">
        <v>174</v>
      </c>
      <c r="C16" s="125" t="s">
        <v>175</v>
      </c>
      <c r="D16" s="219"/>
      <c r="E16" s="205"/>
      <c r="F16" s="205"/>
      <c r="G16" s="205">
        <v>1</v>
      </c>
      <c r="H16" s="205">
        <v>1</v>
      </c>
      <c r="I16" s="205">
        <v>3</v>
      </c>
      <c r="K16" s="204"/>
      <c r="L16" s="204"/>
      <c r="M16" s="204"/>
      <c r="N16" s="30"/>
      <c r="O16" s="30">
        <f t="shared" si="1"/>
        <v>0</v>
      </c>
      <c r="P16" s="104"/>
      <c r="Q16" s="30"/>
      <c r="S16" s="258"/>
      <c r="T16" s="379" t="str">
        <f t="shared" ref="T16:T18" si="3">"X"</f>
        <v>X</v>
      </c>
      <c r="U16" s="380"/>
      <c r="V16" s="381"/>
      <c r="X16" s="258"/>
      <c r="Y16" s="379" t="str">
        <f t="shared" ref="Y16:Y18" si="4">"X"</f>
        <v>X</v>
      </c>
      <c r="Z16" s="380"/>
      <c r="AA16" s="381"/>
      <c r="AC16" s="258">
        <v>1</v>
      </c>
      <c r="AD16" s="379" t="str">
        <f>IF($O$16&gt;=1,"X","")</f>
        <v/>
      </c>
      <c r="AE16" s="380"/>
      <c r="AF16" s="381"/>
      <c r="AH16" s="258">
        <v>1</v>
      </c>
      <c r="AI16" s="379" t="str">
        <f>IF($O$16&gt;=1,"X","")</f>
        <v/>
      </c>
      <c r="AJ16" s="380"/>
      <c r="AK16" s="381"/>
      <c r="AM16" s="258">
        <v>3</v>
      </c>
      <c r="AN16" s="379" t="str">
        <f>IF($O$16&gt;=3,"X","")</f>
        <v/>
      </c>
      <c r="AO16" s="380"/>
      <c r="AP16" s="381"/>
    </row>
    <row r="17" spans="1:42">
      <c r="A17" s="347"/>
      <c r="B17" s="124" t="s">
        <v>176</v>
      </c>
      <c r="C17" s="125" t="s">
        <v>177</v>
      </c>
      <c r="D17" s="219"/>
      <c r="E17" s="205"/>
      <c r="F17" s="205"/>
      <c r="G17" s="205">
        <v>1</v>
      </c>
      <c r="H17" s="205">
        <v>1</v>
      </c>
      <c r="I17" s="205">
        <v>3</v>
      </c>
      <c r="K17" s="204"/>
      <c r="L17" s="204"/>
      <c r="M17" s="204"/>
      <c r="N17" s="30"/>
      <c r="O17" s="30">
        <f t="shared" si="1"/>
        <v>0</v>
      </c>
      <c r="P17" s="104"/>
      <c r="Q17" s="30"/>
      <c r="S17" s="258"/>
      <c r="T17" s="379" t="str">
        <f t="shared" si="3"/>
        <v>X</v>
      </c>
      <c r="U17" s="380"/>
      <c r="V17" s="381"/>
      <c r="X17" s="258"/>
      <c r="Y17" s="379" t="str">
        <f t="shared" si="4"/>
        <v>X</v>
      </c>
      <c r="Z17" s="380"/>
      <c r="AA17" s="381"/>
      <c r="AC17" s="258">
        <v>1</v>
      </c>
      <c r="AD17" s="379" t="str">
        <f>IF($O$17&gt;=1,"X","")</f>
        <v/>
      </c>
      <c r="AE17" s="380"/>
      <c r="AF17" s="381"/>
      <c r="AH17" s="258">
        <v>1</v>
      </c>
      <c r="AI17" s="379" t="str">
        <f>IF($O$17&gt;=1,"X","")</f>
        <v/>
      </c>
      <c r="AJ17" s="380"/>
      <c r="AK17" s="381"/>
      <c r="AM17" s="258">
        <v>3</v>
      </c>
      <c r="AN17" s="379" t="str">
        <f>IF($O$17&gt;=3,"X","")</f>
        <v/>
      </c>
      <c r="AO17" s="380"/>
      <c r="AP17" s="381"/>
    </row>
    <row r="18" spans="1:42" ht="30">
      <c r="A18" s="347"/>
      <c r="B18" s="124" t="s">
        <v>178</v>
      </c>
      <c r="C18" s="125" t="s">
        <v>179</v>
      </c>
      <c r="D18" s="219"/>
      <c r="E18" s="205"/>
      <c r="F18" s="205"/>
      <c r="G18" s="205">
        <v>1</v>
      </c>
      <c r="H18" s="205">
        <v>1</v>
      </c>
      <c r="I18" s="205">
        <v>3</v>
      </c>
      <c r="K18" s="204"/>
      <c r="L18" s="204"/>
      <c r="M18" s="204"/>
      <c r="N18" s="30"/>
      <c r="O18" s="30">
        <f t="shared" si="1"/>
        <v>0</v>
      </c>
      <c r="P18" s="104"/>
      <c r="Q18" s="30"/>
      <c r="S18" s="258"/>
      <c r="T18" s="379" t="str">
        <f t="shared" si="3"/>
        <v>X</v>
      </c>
      <c r="U18" s="380"/>
      <c r="V18" s="381"/>
      <c r="X18" s="258"/>
      <c r="Y18" s="379" t="str">
        <f t="shared" si="4"/>
        <v>X</v>
      </c>
      <c r="Z18" s="380"/>
      <c r="AA18" s="381"/>
      <c r="AC18" s="258">
        <v>1</v>
      </c>
      <c r="AD18" s="379" t="str">
        <f>IF($O$18&gt;=1,"X","")</f>
        <v/>
      </c>
      <c r="AE18" s="380"/>
      <c r="AF18" s="381"/>
      <c r="AH18" s="258">
        <v>1</v>
      </c>
      <c r="AI18" s="379" t="str">
        <f>IF($O$18&gt;=1,"X","")</f>
        <v/>
      </c>
      <c r="AJ18" s="380"/>
      <c r="AK18" s="381"/>
      <c r="AM18" s="258">
        <v>3</v>
      </c>
      <c r="AN18" s="379" t="str">
        <f>IF($O$18&gt;=3,"X","")</f>
        <v/>
      </c>
      <c r="AO18" s="380"/>
      <c r="AP18" s="381"/>
    </row>
    <row r="19" spans="1:42">
      <c r="A19" s="347"/>
      <c r="B19" s="124" t="s">
        <v>180</v>
      </c>
      <c r="C19" s="125" t="s">
        <v>181</v>
      </c>
      <c r="D19" s="219"/>
      <c r="E19" s="205">
        <v>1</v>
      </c>
      <c r="F19" s="205">
        <v>1</v>
      </c>
      <c r="G19" s="205">
        <v>3</v>
      </c>
      <c r="H19" s="205">
        <v>4</v>
      </c>
      <c r="I19" s="205">
        <v>6</v>
      </c>
      <c r="K19" s="204"/>
      <c r="L19" s="204"/>
      <c r="M19" s="204"/>
      <c r="N19" s="30"/>
      <c r="O19" s="30">
        <f t="shared" si="1"/>
        <v>0</v>
      </c>
      <c r="P19" s="104" t="str">
        <f t="shared" ref="P19:P21" si="5">IF(O19&lt;1,"Operatore NQ","")</f>
        <v>Operatore NQ</v>
      </c>
      <c r="Q19" s="30"/>
      <c r="S19" s="258">
        <v>1</v>
      </c>
      <c r="T19" s="379" t="str">
        <f>IF($O$19&gt;=1,"X","")</f>
        <v/>
      </c>
      <c r="U19" s="380"/>
      <c r="V19" s="381"/>
      <c r="X19" s="258">
        <v>1</v>
      </c>
      <c r="Y19" s="379" t="str">
        <f>IF($O$19&gt;=1,"X","")</f>
        <v/>
      </c>
      <c r="Z19" s="380"/>
      <c r="AA19" s="381"/>
      <c r="AC19" s="258">
        <v>3</v>
      </c>
      <c r="AD19" s="379" t="str">
        <f>IF($O$19&gt;=3,"X","")</f>
        <v/>
      </c>
      <c r="AE19" s="380"/>
      <c r="AF19" s="381"/>
      <c r="AH19" s="258">
        <v>4</v>
      </c>
      <c r="AI19" s="379" t="str">
        <f>IF($O$19&gt;=4,"X","")</f>
        <v/>
      </c>
      <c r="AJ19" s="380"/>
      <c r="AK19" s="381"/>
      <c r="AM19" s="258">
        <v>6</v>
      </c>
      <c r="AN19" s="379" t="str">
        <f>IF($O$19&gt;=6,"X","")</f>
        <v/>
      </c>
      <c r="AO19" s="380"/>
      <c r="AP19" s="381"/>
    </row>
    <row r="20" spans="1:42">
      <c r="A20" s="347"/>
      <c r="B20" s="124" t="s">
        <v>182</v>
      </c>
      <c r="C20" s="125" t="s">
        <v>183</v>
      </c>
      <c r="D20" s="219"/>
      <c r="E20" s="205">
        <v>1</v>
      </c>
      <c r="F20" s="205">
        <v>1</v>
      </c>
      <c r="G20" s="205">
        <v>3</v>
      </c>
      <c r="H20" s="205">
        <v>4</v>
      </c>
      <c r="I20" s="205">
        <v>6</v>
      </c>
      <c r="K20" s="204"/>
      <c r="L20" s="204"/>
      <c r="M20" s="204"/>
      <c r="N20" s="30"/>
      <c r="O20" s="30">
        <f t="shared" si="1"/>
        <v>0</v>
      </c>
      <c r="P20" s="104" t="str">
        <f t="shared" si="5"/>
        <v>Operatore NQ</v>
      </c>
      <c r="Q20" s="30"/>
      <c r="S20" s="258">
        <v>1</v>
      </c>
      <c r="T20" s="379" t="str">
        <f>IF($O$20&gt;=1,"X","")</f>
        <v/>
      </c>
      <c r="U20" s="380"/>
      <c r="V20" s="381"/>
      <c r="X20" s="258">
        <v>1</v>
      </c>
      <c r="Y20" s="379" t="str">
        <f>IF($O$20&gt;=1,"X","")</f>
        <v/>
      </c>
      <c r="Z20" s="380"/>
      <c r="AA20" s="381"/>
      <c r="AC20" s="258">
        <v>3</v>
      </c>
      <c r="AD20" s="379" t="str">
        <f>IF($O$20&gt;=3,"X","")</f>
        <v/>
      </c>
      <c r="AE20" s="380"/>
      <c r="AF20" s="381"/>
      <c r="AH20" s="258">
        <v>4</v>
      </c>
      <c r="AI20" s="379" t="str">
        <f>IF($O$20&gt;=4,"X","")</f>
        <v/>
      </c>
      <c r="AJ20" s="380"/>
      <c r="AK20" s="381"/>
      <c r="AM20" s="258">
        <v>6</v>
      </c>
      <c r="AN20" s="379" t="str">
        <f>IF($O$20&gt;=6,"X","")</f>
        <v/>
      </c>
      <c r="AO20" s="380"/>
      <c r="AP20" s="381"/>
    </row>
    <row r="21" spans="1:42" ht="30">
      <c r="A21" s="348"/>
      <c r="B21" s="124" t="s">
        <v>184</v>
      </c>
      <c r="C21" s="125" t="s">
        <v>185</v>
      </c>
      <c r="D21" s="219"/>
      <c r="E21" s="205">
        <v>1</v>
      </c>
      <c r="F21" s="205">
        <v>1</v>
      </c>
      <c r="G21" s="205">
        <v>3</v>
      </c>
      <c r="H21" s="205">
        <v>4</v>
      </c>
      <c r="I21" s="205">
        <v>6</v>
      </c>
      <c r="K21" s="204"/>
      <c r="L21" s="204"/>
      <c r="M21" s="204"/>
      <c r="N21" s="30"/>
      <c r="O21" s="30">
        <f t="shared" si="1"/>
        <v>0</v>
      </c>
      <c r="P21" s="104" t="str">
        <f t="shared" si="5"/>
        <v>Operatore NQ</v>
      </c>
      <c r="Q21" s="30"/>
      <c r="S21" s="258">
        <v>1</v>
      </c>
      <c r="T21" s="379" t="str">
        <f>IF($O$21&gt;=1,"X","")</f>
        <v/>
      </c>
      <c r="U21" s="380"/>
      <c r="V21" s="381"/>
      <c r="X21" s="258">
        <v>1</v>
      </c>
      <c r="Y21" s="379" t="str">
        <f>IF($O$21&gt;=1,"X","")</f>
        <v/>
      </c>
      <c r="Z21" s="380"/>
      <c r="AA21" s="381"/>
      <c r="AC21" s="258">
        <v>3</v>
      </c>
      <c r="AD21" s="379" t="str">
        <f>IF($O$21&gt;=3,"X","")</f>
        <v/>
      </c>
      <c r="AE21" s="380"/>
      <c r="AF21" s="381"/>
      <c r="AH21" s="258">
        <v>4</v>
      </c>
      <c r="AI21" s="379" t="str">
        <f>IF($O$21&gt;=4,"X","")</f>
        <v/>
      </c>
      <c r="AJ21" s="380"/>
      <c r="AK21" s="381"/>
      <c r="AM21" s="258">
        <v>6</v>
      </c>
      <c r="AN21" s="379" t="str">
        <f>IF($O$21&gt;=6,"X","")</f>
        <v/>
      </c>
      <c r="AO21" s="380"/>
      <c r="AP21" s="381"/>
    </row>
    <row r="22" spans="1:42">
      <c r="A22" s="20"/>
      <c r="B22" s="222"/>
      <c r="C22" s="213"/>
      <c r="D22" s="213"/>
      <c r="E22" s="198"/>
      <c r="F22" s="198"/>
      <c r="G22" s="198"/>
      <c r="H22" s="198"/>
      <c r="I22" s="198"/>
      <c r="K22" s="206"/>
      <c r="L22" s="206"/>
      <c r="M22" s="207"/>
      <c r="N22" s="30"/>
      <c r="O22" s="30"/>
      <c r="P22" s="104"/>
      <c r="Q22" s="30"/>
      <c r="S22" s="259"/>
      <c r="T22" s="30"/>
      <c r="U22" s="30"/>
      <c r="V22" s="30"/>
    </row>
    <row r="23" spans="1:42" ht="48" customHeight="1">
      <c r="A23" s="346" t="s">
        <v>186</v>
      </c>
      <c r="B23" s="122" t="s">
        <v>187</v>
      </c>
      <c r="C23" s="123" t="s">
        <v>335</v>
      </c>
      <c r="D23" s="218"/>
      <c r="E23" s="200"/>
      <c r="F23" s="200"/>
      <c r="G23" s="200"/>
      <c r="H23" s="200"/>
      <c r="I23" s="200"/>
      <c r="K23" s="342" t="s">
        <v>188</v>
      </c>
      <c r="L23" s="342"/>
      <c r="M23" s="342"/>
      <c r="N23" s="26"/>
      <c r="O23" s="26"/>
      <c r="Q23" s="26"/>
      <c r="R23" s="26"/>
      <c r="S23" s="367" t="s">
        <v>160</v>
      </c>
      <c r="T23" s="368"/>
      <c r="U23" s="367" t="s">
        <v>188</v>
      </c>
      <c r="V23" s="368"/>
      <c r="X23" s="367" t="s">
        <v>160</v>
      </c>
      <c r="Y23" s="368"/>
      <c r="Z23" s="367" t="s">
        <v>188</v>
      </c>
      <c r="AA23" s="368"/>
      <c r="AC23" s="367" t="s">
        <v>160</v>
      </c>
      <c r="AD23" s="368"/>
      <c r="AE23" s="367" t="s">
        <v>188</v>
      </c>
      <c r="AF23" s="368"/>
      <c r="AH23" s="367" t="s">
        <v>160</v>
      </c>
      <c r="AI23" s="368"/>
      <c r="AJ23" s="367" t="s">
        <v>188</v>
      </c>
      <c r="AK23" s="368"/>
      <c r="AM23" s="367" t="s">
        <v>160</v>
      </c>
      <c r="AN23" s="368"/>
      <c r="AO23" s="367" t="s">
        <v>188</v>
      </c>
      <c r="AP23" s="368"/>
    </row>
    <row r="24" spans="1:42" ht="30" customHeight="1">
      <c r="A24" s="347"/>
      <c r="B24" s="124" t="s">
        <v>189</v>
      </c>
      <c r="C24" s="131" t="s">
        <v>190</v>
      </c>
      <c r="D24" s="219"/>
      <c r="E24" s="208"/>
      <c r="F24" s="205">
        <v>1</v>
      </c>
      <c r="G24" s="205">
        <v>1</v>
      </c>
      <c r="H24" s="205">
        <v>1</v>
      </c>
      <c r="I24" s="205">
        <v>1</v>
      </c>
      <c r="K24" s="343"/>
      <c r="L24" s="344"/>
      <c r="M24" s="345"/>
      <c r="N24" s="30"/>
      <c r="O24" s="30"/>
      <c r="P24" s="104"/>
      <c r="Q24" s="30"/>
      <c r="S24" s="379"/>
      <c r="T24" s="381"/>
      <c r="U24" s="379" t="str">
        <f>"X"</f>
        <v>X</v>
      </c>
      <c r="V24" s="381"/>
      <c r="X24" s="379">
        <v>1</v>
      </c>
      <c r="Y24" s="381"/>
      <c r="Z24" s="379" t="str">
        <f>IF(K24&gt;=1,"X","")</f>
        <v/>
      </c>
      <c r="AA24" s="381"/>
      <c r="AC24" s="379">
        <v>1</v>
      </c>
      <c r="AD24" s="381"/>
      <c r="AE24" s="379" t="str">
        <f>IF(K24&gt;=1,"X","")</f>
        <v/>
      </c>
      <c r="AF24" s="381"/>
      <c r="AH24" s="379">
        <v>1</v>
      </c>
      <c r="AI24" s="381"/>
      <c r="AJ24" s="379" t="str">
        <f>IF(K24&gt;=1,"X","")</f>
        <v/>
      </c>
      <c r="AK24" s="381"/>
      <c r="AM24" s="379">
        <v>1</v>
      </c>
      <c r="AN24" s="381"/>
      <c r="AO24" s="379" t="str">
        <f>IF(K24&gt;=1,"X","")</f>
        <v/>
      </c>
      <c r="AP24" s="381"/>
    </row>
    <row r="25" spans="1:42">
      <c r="A25" s="347"/>
      <c r="B25" s="124" t="s">
        <v>191</v>
      </c>
      <c r="C25" s="125" t="s">
        <v>192</v>
      </c>
      <c r="D25" s="219"/>
      <c r="E25" s="208"/>
      <c r="F25" s="205">
        <v>1</v>
      </c>
      <c r="G25" s="205">
        <v>1</v>
      </c>
      <c r="H25" s="205">
        <v>1</v>
      </c>
      <c r="I25" s="205">
        <v>1</v>
      </c>
      <c r="K25" s="343"/>
      <c r="L25" s="344"/>
      <c r="M25" s="345"/>
      <c r="N25" s="30"/>
      <c r="O25" s="30"/>
      <c r="P25" s="104"/>
      <c r="Q25" s="30"/>
      <c r="S25" s="379"/>
      <c r="T25" s="381"/>
      <c r="U25" s="379" t="str">
        <f t="shared" ref="U25:U36" si="6">"X"</f>
        <v>X</v>
      </c>
      <c r="V25" s="381"/>
      <c r="X25" s="379">
        <v>1</v>
      </c>
      <c r="Y25" s="381"/>
      <c r="Z25" s="379" t="str">
        <f>IF(K25&gt;=1,"X","")</f>
        <v/>
      </c>
      <c r="AA25" s="381"/>
      <c r="AC25" s="379">
        <v>1</v>
      </c>
      <c r="AD25" s="381"/>
      <c r="AE25" s="379" t="str">
        <f t="shared" ref="AE25:AE29" si="7">IF(K25&gt;=1,"X","")</f>
        <v/>
      </c>
      <c r="AF25" s="381"/>
      <c r="AH25" s="379">
        <v>1</v>
      </c>
      <c r="AI25" s="381"/>
      <c r="AJ25" s="379" t="str">
        <f t="shared" ref="AJ25:AJ29" si="8">IF(K25&gt;=1,"X","")</f>
        <v/>
      </c>
      <c r="AK25" s="381"/>
      <c r="AM25" s="379">
        <v>1</v>
      </c>
      <c r="AN25" s="381"/>
      <c r="AO25" s="379" t="str">
        <f t="shared" ref="AO25:AO27" si="9">IF(K25&gt;=1,"X","")</f>
        <v/>
      </c>
      <c r="AP25" s="381"/>
    </row>
    <row r="26" spans="1:42">
      <c r="A26" s="347"/>
      <c r="B26" s="124" t="s">
        <v>193</v>
      </c>
      <c r="C26" s="125" t="s">
        <v>321</v>
      </c>
      <c r="D26" s="219"/>
      <c r="E26" s="208"/>
      <c r="F26" s="205" t="s">
        <v>312</v>
      </c>
      <c r="G26" s="205">
        <v>1</v>
      </c>
      <c r="H26" s="205">
        <v>1</v>
      </c>
      <c r="I26" s="205">
        <v>1</v>
      </c>
      <c r="K26" s="343"/>
      <c r="L26" s="344"/>
      <c r="M26" s="345"/>
      <c r="N26" s="30"/>
      <c r="O26" s="30"/>
      <c r="P26" s="104"/>
      <c r="Q26" s="30"/>
      <c r="S26" s="379"/>
      <c r="T26" s="381"/>
      <c r="U26" s="379" t="str">
        <f t="shared" si="6"/>
        <v>X</v>
      </c>
      <c r="V26" s="381"/>
      <c r="X26" s="379"/>
      <c r="Y26" s="381"/>
      <c r="Z26" s="379" t="str">
        <f>"X"</f>
        <v>X</v>
      </c>
      <c r="AA26" s="381"/>
      <c r="AC26" s="379">
        <v>1</v>
      </c>
      <c r="AD26" s="381"/>
      <c r="AE26" s="379" t="str">
        <f t="shared" si="7"/>
        <v/>
      </c>
      <c r="AF26" s="381"/>
      <c r="AH26" s="379">
        <v>1</v>
      </c>
      <c r="AI26" s="381"/>
      <c r="AJ26" s="379" t="str">
        <f t="shared" si="8"/>
        <v/>
      </c>
      <c r="AK26" s="381"/>
      <c r="AM26" s="379">
        <v>1</v>
      </c>
      <c r="AN26" s="381"/>
      <c r="AO26" s="379" t="str">
        <f t="shared" si="9"/>
        <v/>
      </c>
      <c r="AP26" s="381"/>
    </row>
    <row r="27" spans="1:42">
      <c r="A27" s="347"/>
      <c r="B27" s="124" t="s">
        <v>194</v>
      </c>
      <c r="C27" s="125" t="s">
        <v>195</v>
      </c>
      <c r="D27" s="219"/>
      <c r="E27" s="208"/>
      <c r="F27" s="205" t="s">
        <v>312</v>
      </c>
      <c r="G27" s="205">
        <v>1</v>
      </c>
      <c r="H27" s="205">
        <v>1</v>
      </c>
      <c r="I27" s="205">
        <v>1</v>
      </c>
      <c r="K27" s="343"/>
      <c r="L27" s="344"/>
      <c r="M27" s="345"/>
      <c r="N27" s="30"/>
      <c r="O27" s="30"/>
      <c r="P27" s="104"/>
      <c r="Q27" s="30"/>
      <c r="S27" s="379"/>
      <c r="T27" s="381"/>
      <c r="U27" s="379" t="str">
        <f t="shared" si="6"/>
        <v>X</v>
      </c>
      <c r="V27" s="381"/>
      <c r="X27" s="379"/>
      <c r="Y27" s="381"/>
      <c r="Z27" s="379" t="str">
        <f>"X"</f>
        <v>X</v>
      </c>
      <c r="AA27" s="381"/>
      <c r="AC27" s="379">
        <v>1</v>
      </c>
      <c r="AD27" s="381"/>
      <c r="AE27" s="379" t="str">
        <f t="shared" si="7"/>
        <v/>
      </c>
      <c r="AF27" s="381"/>
      <c r="AH27" s="379">
        <v>1</v>
      </c>
      <c r="AI27" s="381"/>
      <c r="AJ27" s="379" t="str">
        <f t="shared" si="8"/>
        <v/>
      </c>
      <c r="AK27" s="381"/>
      <c r="AM27" s="379">
        <v>1</v>
      </c>
      <c r="AN27" s="381"/>
      <c r="AO27" s="379" t="str">
        <f t="shared" si="9"/>
        <v/>
      </c>
      <c r="AP27" s="381"/>
    </row>
    <row r="28" spans="1:42">
      <c r="A28" s="347"/>
      <c r="B28" s="124" t="s">
        <v>196</v>
      </c>
      <c r="C28" s="125" t="s">
        <v>197</v>
      </c>
      <c r="D28" s="219"/>
      <c r="E28" s="208"/>
      <c r="F28" s="205">
        <v>1</v>
      </c>
      <c r="G28" s="205">
        <v>1</v>
      </c>
      <c r="H28" s="205">
        <v>1</v>
      </c>
      <c r="I28" s="205">
        <v>1</v>
      </c>
      <c r="K28" s="343"/>
      <c r="L28" s="344"/>
      <c r="M28" s="345"/>
      <c r="N28" s="30"/>
      <c r="O28" s="30"/>
      <c r="P28" s="104"/>
      <c r="Q28" s="30"/>
      <c r="S28" s="379"/>
      <c r="T28" s="381"/>
      <c r="U28" s="379" t="str">
        <f t="shared" si="6"/>
        <v>X</v>
      </c>
      <c r="V28" s="381"/>
      <c r="X28" s="379">
        <v>1</v>
      </c>
      <c r="Y28" s="381"/>
      <c r="Z28" s="379" t="str">
        <f>IF(K28&gt;=1,"X","")</f>
        <v/>
      </c>
      <c r="AA28" s="381"/>
      <c r="AC28" s="379">
        <v>1</v>
      </c>
      <c r="AD28" s="381"/>
      <c r="AE28" s="379" t="str">
        <f t="shared" si="7"/>
        <v/>
      </c>
      <c r="AF28" s="381"/>
      <c r="AH28" s="379">
        <v>1</v>
      </c>
      <c r="AI28" s="381"/>
      <c r="AJ28" s="379" t="str">
        <f t="shared" si="8"/>
        <v/>
      </c>
      <c r="AK28" s="381"/>
      <c r="AM28" s="379">
        <v>1</v>
      </c>
      <c r="AN28" s="381"/>
      <c r="AO28" s="379" t="str">
        <f>IF(K28&gt;=1,"X","")</f>
        <v/>
      </c>
      <c r="AP28" s="381"/>
    </row>
    <row r="29" spans="1:42">
      <c r="A29" s="347"/>
      <c r="B29" s="124" t="s">
        <v>198</v>
      </c>
      <c r="C29" s="125" t="s">
        <v>199</v>
      </c>
      <c r="D29" s="219"/>
      <c r="E29" s="208"/>
      <c r="F29" s="205">
        <v>1</v>
      </c>
      <c r="G29" s="205">
        <v>1</v>
      </c>
      <c r="H29" s="205">
        <v>1</v>
      </c>
      <c r="I29" s="205">
        <v>2</v>
      </c>
      <c r="K29" s="343"/>
      <c r="L29" s="344"/>
      <c r="M29" s="345"/>
      <c r="N29" s="30"/>
      <c r="O29" s="30"/>
      <c r="P29" s="104"/>
      <c r="Q29" s="30"/>
      <c r="S29" s="379"/>
      <c r="T29" s="381"/>
      <c r="U29" s="379" t="str">
        <f t="shared" si="6"/>
        <v>X</v>
      </c>
      <c r="V29" s="381"/>
      <c r="X29" s="379">
        <v>1</v>
      </c>
      <c r="Y29" s="381"/>
      <c r="Z29" s="379" t="str">
        <f>IF(K29&gt;=1,"X","")</f>
        <v/>
      </c>
      <c r="AA29" s="381"/>
      <c r="AC29" s="379">
        <v>1</v>
      </c>
      <c r="AD29" s="381"/>
      <c r="AE29" s="379" t="str">
        <f t="shared" si="7"/>
        <v/>
      </c>
      <c r="AF29" s="381"/>
      <c r="AH29" s="379">
        <v>1</v>
      </c>
      <c r="AI29" s="381"/>
      <c r="AJ29" s="379" t="str">
        <f t="shared" si="8"/>
        <v/>
      </c>
      <c r="AK29" s="381"/>
      <c r="AM29" s="379">
        <v>2</v>
      </c>
      <c r="AN29" s="381"/>
      <c r="AO29" s="379" t="str">
        <f>IF(K29&gt;=2,"X","")</f>
        <v/>
      </c>
      <c r="AP29" s="381"/>
    </row>
    <row r="30" spans="1:42">
      <c r="A30" s="347"/>
      <c r="B30" s="124" t="s">
        <v>200</v>
      </c>
      <c r="C30" s="125" t="s">
        <v>322</v>
      </c>
      <c r="D30" s="219"/>
      <c r="E30" s="208"/>
      <c r="F30" s="205">
        <v>1</v>
      </c>
      <c r="G30" s="205">
        <v>2</v>
      </c>
      <c r="H30" s="205">
        <v>2</v>
      </c>
      <c r="I30" s="205">
        <v>5</v>
      </c>
      <c r="K30" s="343"/>
      <c r="L30" s="344"/>
      <c r="M30" s="345"/>
      <c r="N30" s="30"/>
      <c r="O30" s="30"/>
      <c r="P30" s="104"/>
      <c r="Q30" s="30"/>
      <c r="S30" s="379"/>
      <c r="T30" s="381"/>
      <c r="U30" s="379" t="str">
        <f t="shared" si="6"/>
        <v>X</v>
      </c>
      <c r="V30" s="381"/>
      <c r="X30" s="379">
        <v>1</v>
      </c>
      <c r="Y30" s="381"/>
      <c r="Z30" s="379" t="str">
        <f>IF(K30&gt;=1,"X","")</f>
        <v/>
      </c>
      <c r="AA30" s="381"/>
      <c r="AC30" s="379">
        <v>2</v>
      </c>
      <c r="AD30" s="381"/>
      <c r="AE30" s="379" t="str">
        <f>IF(K30&gt;=2,"X","")</f>
        <v/>
      </c>
      <c r="AF30" s="381"/>
      <c r="AH30" s="379">
        <v>2</v>
      </c>
      <c r="AI30" s="381"/>
      <c r="AJ30" s="379" t="str">
        <f>IF(K30&gt;=2,"X","")</f>
        <v/>
      </c>
      <c r="AK30" s="381"/>
      <c r="AM30" s="379">
        <v>5</v>
      </c>
      <c r="AN30" s="381"/>
      <c r="AO30" s="379" t="str">
        <f>IF(K30&gt;=5,"X","")</f>
        <v/>
      </c>
      <c r="AP30" s="381"/>
    </row>
    <row r="31" spans="1:42">
      <c r="A31" s="347"/>
      <c r="B31" s="124" t="s">
        <v>201</v>
      </c>
      <c r="C31" s="125" t="s">
        <v>202</v>
      </c>
      <c r="D31" s="219"/>
      <c r="E31" s="208"/>
      <c r="F31" s="205" t="s">
        <v>312</v>
      </c>
      <c r="G31" s="205">
        <v>1</v>
      </c>
      <c r="H31" s="205">
        <v>1</v>
      </c>
      <c r="I31" s="205">
        <v>1</v>
      </c>
      <c r="K31" s="343"/>
      <c r="L31" s="344"/>
      <c r="M31" s="345"/>
      <c r="N31" s="30"/>
      <c r="O31" s="30"/>
      <c r="P31" s="104"/>
      <c r="Q31" s="30"/>
      <c r="S31" s="379"/>
      <c r="T31" s="381"/>
      <c r="U31" s="379" t="str">
        <f t="shared" si="6"/>
        <v>X</v>
      </c>
      <c r="V31" s="381"/>
      <c r="X31" s="379"/>
      <c r="Y31" s="381"/>
      <c r="Z31" s="379" t="str">
        <f>"X"</f>
        <v>X</v>
      </c>
      <c r="AA31" s="381"/>
      <c r="AC31" s="379">
        <v>1</v>
      </c>
      <c r="AD31" s="381"/>
      <c r="AE31" s="379" t="str">
        <f t="shared" ref="AE31:AE36" si="10">IF(K31&gt;=1,"X","")</f>
        <v/>
      </c>
      <c r="AF31" s="381"/>
      <c r="AH31" s="379">
        <v>1</v>
      </c>
      <c r="AI31" s="381"/>
      <c r="AJ31" s="379" t="str">
        <f t="shared" ref="AJ31:AJ36" si="11">IF(K31&gt;=1,"X","")</f>
        <v/>
      </c>
      <c r="AK31" s="381"/>
      <c r="AM31" s="379">
        <v>1</v>
      </c>
      <c r="AN31" s="381"/>
      <c r="AO31" s="379" t="str">
        <f t="shared" ref="AO31:AO36" si="12">IF(K31&gt;=1,"X","")</f>
        <v/>
      </c>
      <c r="AP31" s="381"/>
    </row>
    <row r="32" spans="1:42">
      <c r="A32" s="347"/>
      <c r="B32" s="124" t="s">
        <v>203</v>
      </c>
      <c r="C32" s="125" t="s">
        <v>204</v>
      </c>
      <c r="D32" s="219"/>
      <c r="E32" s="208"/>
      <c r="F32" s="205">
        <v>1</v>
      </c>
      <c r="G32" s="205">
        <v>1</v>
      </c>
      <c r="H32" s="205">
        <v>1</v>
      </c>
      <c r="I32" s="205">
        <v>1</v>
      </c>
      <c r="K32" s="343"/>
      <c r="L32" s="344"/>
      <c r="M32" s="345"/>
      <c r="N32" s="30"/>
      <c r="O32" s="30"/>
      <c r="P32" s="104"/>
      <c r="Q32" s="30"/>
      <c r="S32" s="379"/>
      <c r="T32" s="381"/>
      <c r="U32" s="379" t="str">
        <f t="shared" si="6"/>
        <v>X</v>
      </c>
      <c r="V32" s="381"/>
      <c r="X32" s="379">
        <v>1</v>
      </c>
      <c r="Y32" s="381"/>
      <c r="Z32" s="379" t="str">
        <f>IF(K32&gt;=1,"X","")</f>
        <v/>
      </c>
      <c r="AA32" s="381"/>
      <c r="AC32" s="379">
        <v>1</v>
      </c>
      <c r="AD32" s="381"/>
      <c r="AE32" s="379" t="str">
        <f t="shared" si="10"/>
        <v/>
      </c>
      <c r="AF32" s="381"/>
      <c r="AH32" s="379">
        <v>1</v>
      </c>
      <c r="AI32" s="381"/>
      <c r="AJ32" s="379" t="str">
        <f>IF(K32&gt;=1,"X","")</f>
        <v/>
      </c>
      <c r="AK32" s="381"/>
      <c r="AM32" s="379">
        <v>1</v>
      </c>
      <c r="AN32" s="381"/>
      <c r="AO32" s="379" t="str">
        <f t="shared" si="12"/>
        <v/>
      </c>
      <c r="AP32" s="381"/>
    </row>
    <row r="33" spans="1:42">
      <c r="A33" s="347"/>
      <c r="B33" s="124" t="s">
        <v>205</v>
      </c>
      <c r="C33" s="125" t="s">
        <v>206</v>
      </c>
      <c r="D33" s="219"/>
      <c r="E33" s="208"/>
      <c r="F33" s="205">
        <v>1</v>
      </c>
      <c r="G33" s="205">
        <v>1</v>
      </c>
      <c r="H33" s="205">
        <v>1</v>
      </c>
      <c r="I33" s="205">
        <v>1</v>
      </c>
      <c r="K33" s="343"/>
      <c r="L33" s="344"/>
      <c r="M33" s="345"/>
      <c r="N33" s="30"/>
      <c r="O33" s="30"/>
      <c r="P33" s="104"/>
      <c r="Q33" s="30"/>
      <c r="S33" s="379"/>
      <c r="T33" s="381"/>
      <c r="U33" s="379" t="str">
        <f t="shared" si="6"/>
        <v>X</v>
      </c>
      <c r="V33" s="381"/>
      <c r="X33" s="379">
        <v>1</v>
      </c>
      <c r="Y33" s="381"/>
      <c r="Z33" s="379" t="str">
        <f t="shared" ref="Z33" si="13">IF(K33&gt;=1,"X","")</f>
        <v/>
      </c>
      <c r="AA33" s="381"/>
      <c r="AC33" s="379">
        <v>1</v>
      </c>
      <c r="AD33" s="381"/>
      <c r="AE33" s="379" t="str">
        <f t="shared" si="10"/>
        <v/>
      </c>
      <c r="AF33" s="381"/>
      <c r="AH33" s="379">
        <v>1</v>
      </c>
      <c r="AI33" s="381"/>
      <c r="AJ33" s="379" t="str">
        <f t="shared" si="11"/>
        <v/>
      </c>
      <c r="AK33" s="381"/>
      <c r="AM33" s="379">
        <v>1</v>
      </c>
      <c r="AN33" s="381"/>
      <c r="AO33" s="379" t="str">
        <f t="shared" si="12"/>
        <v/>
      </c>
      <c r="AP33" s="381"/>
    </row>
    <row r="34" spans="1:42">
      <c r="A34" s="347"/>
      <c r="B34" s="124" t="s">
        <v>207</v>
      </c>
      <c r="C34" s="125" t="s">
        <v>208</v>
      </c>
      <c r="D34" s="219"/>
      <c r="E34" s="208"/>
      <c r="F34" s="205" t="s">
        <v>312</v>
      </c>
      <c r="G34" s="205">
        <v>1</v>
      </c>
      <c r="H34" s="205">
        <v>1</v>
      </c>
      <c r="I34" s="205">
        <v>1</v>
      </c>
      <c r="K34" s="343"/>
      <c r="L34" s="344"/>
      <c r="M34" s="345"/>
      <c r="N34" s="30"/>
      <c r="O34" s="30"/>
      <c r="P34" s="104"/>
      <c r="Q34" s="30"/>
      <c r="S34" s="379"/>
      <c r="T34" s="381"/>
      <c r="U34" s="379" t="str">
        <f t="shared" si="6"/>
        <v>X</v>
      </c>
      <c r="V34" s="381"/>
      <c r="X34" s="379"/>
      <c r="Y34" s="381"/>
      <c r="Z34" s="379" t="str">
        <f t="shared" ref="Z34:Z36" si="14">"X"</f>
        <v>X</v>
      </c>
      <c r="AA34" s="381"/>
      <c r="AC34" s="379">
        <v>1</v>
      </c>
      <c r="AD34" s="381"/>
      <c r="AE34" s="379" t="str">
        <f t="shared" si="10"/>
        <v/>
      </c>
      <c r="AF34" s="381"/>
      <c r="AH34" s="379">
        <v>1</v>
      </c>
      <c r="AI34" s="381"/>
      <c r="AJ34" s="379" t="str">
        <f t="shared" si="11"/>
        <v/>
      </c>
      <c r="AK34" s="381"/>
      <c r="AM34" s="379">
        <v>1</v>
      </c>
      <c r="AN34" s="381"/>
      <c r="AO34" s="379" t="str">
        <f t="shared" si="12"/>
        <v/>
      </c>
      <c r="AP34" s="381"/>
    </row>
    <row r="35" spans="1:42">
      <c r="A35" s="347"/>
      <c r="B35" s="124" t="s">
        <v>209</v>
      </c>
      <c r="C35" s="125" t="s">
        <v>210</v>
      </c>
      <c r="D35" s="219"/>
      <c r="E35" s="208"/>
      <c r="F35" s="205" t="s">
        <v>312</v>
      </c>
      <c r="G35" s="205">
        <v>1</v>
      </c>
      <c r="H35" s="205">
        <v>1</v>
      </c>
      <c r="I35" s="205">
        <v>1</v>
      </c>
      <c r="K35" s="343"/>
      <c r="L35" s="344"/>
      <c r="M35" s="345"/>
      <c r="N35" s="30"/>
      <c r="O35" s="30"/>
      <c r="P35" s="104"/>
      <c r="Q35" s="30"/>
      <c r="S35" s="379"/>
      <c r="T35" s="381"/>
      <c r="U35" s="379" t="str">
        <f t="shared" si="6"/>
        <v>X</v>
      </c>
      <c r="V35" s="381"/>
      <c r="X35" s="379"/>
      <c r="Y35" s="381"/>
      <c r="Z35" s="379" t="str">
        <f t="shared" si="14"/>
        <v>X</v>
      </c>
      <c r="AA35" s="381"/>
      <c r="AC35" s="379">
        <v>1</v>
      </c>
      <c r="AD35" s="381"/>
      <c r="AE35" s="379" t="str">
        <f t="shared" si="10"/>
        <v/>
      </c>
      <c r="AF35" s="381"/>
      <c r="AH35" s="379">
        <v>1</v>
      </c>
      <c r="AI35" s="381"/>
      <c r="AJ35" s="379" t="str">
        <f t="shared" si="11"/>
        <v/>
      </c>
      <c r="AK35" s="381"/>
      <c r="AM35" s="379">
        <v>1</v>
      </c>
      <c r="AN35" s="381"/>
      <c r="AO35" s="379" t="str">
        <f t="shared" si="12"/>
        <v/>
      </c>
      <c r="AP35" s="381"/>
    </row>
    <row r="36" spans="1:42">
      <c r="A36" s="347"/>
      <c r="B36" s="124" t="s">
        <v>211</v>
      </c>
      <c r="C36" s="125" t="s">
        <v>212</v>
      </c>
      <c r="D36" s="219"/>
      <c r="E36" s="208"/>
      <c r="F36" s="205" t="s">
        <v>312</v>
      </c>
      <c r="G36" s="205">
        <v>1</v>
      </c>
      <c r="H36" s="205">
        <v>1</v>
      </c>
      <c r="I36" s="205">
        <v>1</v>
      </c>
      <c r="K36" s="343"/>
      <c r="L36" s="344"/>
      <c r="M36" s="345"/>
      <c r="N36" s="30"/>
      <c r="O36" s="30"/>
      <c r="P36" s="104"/>
      <c r="Q36" s="30"/>
      <c r="S36" s="379"/>
      <c r="T36" s="381"/>
      <c r="U36" s="379" t="str">
        <f t="shared" si="6"/>
        <v>X</v>
      </c>
      <c r="V36" s="381"/>
      <c r="X36" s="379"/>
      <c r="Y36" s="381"/>
      <c r="Z36" s="379" t="str">
        <f t="shared" si="14"/>
        <v>X</v>
      </c>
      <c r="AA36" s="381"/>
      <c r="AC36" s="379">
        <v>1</v>
      </c>
      <c r="AD36" s="381"/>
      <c r="AE36" s="379" t="str">
        <f t="shared" si="10"/>
        <v/>
      </c>
      <c r="AF36" s="381"/>
      <c r="AH36" s="379">
        <v>1</v>
      </c>
      <c r="AI36" s="381"/>
      <c r="AJ36" s="379" t="str">
        <f t="shared" si="11"/>
        <v/>
      </c>
      <c r="AK36" s="381"/>
      <c r="AM36" s="379">
        <v>1</v>
      </c>
      <c r="AN36" s="381"/>
      <c r="AO36" s="379" t="str">
        <f t="shared" si="12"/>
        <v/>
      </c>
      <c r="AP36" s="381"/>
    </row>
    <row r="37" spans="1:42" ht="43.5" customHeight="1">
      <c r="A37" s="347"/>
      <c r="B37" s="124"/>
      <c r="C37" s="223" t="s">
        <v>213</v>
      </c>
      <c r="D37" s="27"/>
      <c r="E37" s="195"/>
      <c r="F37" s="195"/>
      <c r="G37" s="195"/>
      <c r="H37" s="195"/>
      <c r="I37" s="195"/>
      <c r="K37" s="342" t="s">
        <v>188</v>
      </c>
      <c r="L37" s="342"/>
      <c r="M37" s="342"/>
      <c r="N37" s="26"/>
      <c r="O37" s="26"/>
      <c r="P37" s="101"/>
      <c r="Q37" s="26"/>
      <c r="R37" s="26"/>
      <c r="S37" s="367" t="s">
        <v>160</v>
      </c>
      <c r="T37" s="368"/>
      <c r="U37" s="367" t="s">
        <v>188</v>
      </c>
      <c r="V37" s="368"/>
      <c r="X37" s="367" t="s">
        <v>160</v>
      </c>
      <c r="Y37" s="368"/>
      <c r="Z37" s="367" t="s">
        <v>188</v>
      </c>
      <c r="AA37" s="368"/>
      <c r="AC37" s="367" t="s">
        <v>160</v>
      </c>
      <c r="AD37" s="368"/>
      <c r="AE37" s="367" t="s">
        <v>188</v>
      </c>
      <c r="AF37" s="368"/>
      <c r="AH37" s="367" t="s">
        <v>160</v>
      </c>
      <c r="AI37" s="368"/>
      <c r="AJ37" s="367" t="s">
        <v>188</v>
      </c>
      <c r="AK37" s="368"/>
      <c r="AM37" s="367" t="s">
        <v>160</v>
      </c>
      <c r="AN37" s="368"/>
      <c r="AO37" s="367" t="s">
        <v>188</v>
      </c>
      <c r="AP37" s="368"/>
    </row>
    <row r="38" spans="1:42">
      <c r="A38" s="347"/>
      <c r="B38" s="124" t="s">
        <v>214</v>
      </c>
      <c r="C38" s="125" t="s">
        <v>215</v>
      </c>
      <c r="D38" s="219"/>
      <c r="E38" s="208"/>
      <c r="F38" s="205">
        <v>1</v>
      </c>
      <c r="G38" s="205">
        <v>1</v>
      </c>
      <c r="H38" s="205">
        <v>1</v>
      </c>
      <c r="I38" s="205">
        <v>1</v>
      </c>
      <c r="K38" s="343"/>
      <c r="L38" s="344"/>
      <c r="M38" s="345"/>
      <c r="N38" s="30"/>
      <c r="O38" s="30"/>
      <c r="P38" s="104"/>
      <c r="Q38" s="30"/>
      <c r="S38" s="379"/>
      <c r="T38" s="381"/>
      <c r="U38" s="379" t="str">
        <f t="shared" ref="U38:U40" si="15">"X"</f>
        <v>X</v>
      </c>
      <c r="V38" s="381"/>
      <c r="X38" s="379">
        <v>1</v>
      </c>
      <c r="Y38" s="381"/>
      <c r="Z38" s="379" t="str">
        <f>IF(K38&gt;=1,"X","")</f>
        <v/>
      </c>
      <c r="AA38" s="381"/>
      <c r="AC38" s="379">
        <v>1</v>
      </c>
      <c r="AD38" s="381"/>
      <c r="AE38" s="379" t="str">
        <f t="shared" ref="AE38:AE39" si="16">IF(K38&gt;=1,"X","")</f>
        <v/>
      </c>
      <c r="AF38" s="381"/>
      <c r="AH38" s="379">
        <v>1</v>
      </c>
      <c r="AI38" s="381"/>
      <c r="AJ38" s="379" t="str">
        <f>IF(K38&gt;=1,"X","")</f>
        <v/>
      </c>
      <c r="AK38" s="381"/>
      <c r="AM38" s="379">
        <v>1</v>
      </c>
      <c r="AN38" s="381"/>
      <c r="AO38" s="379" t="str">
        <f t="shared" ref="AO38:AO40" si="17">IF(K38&gt;=1,"X","")</f>
        <v/>
      </c>
      <c r="AP38" s="381"/>
    </row>
    <row r="39" spans="1:42">
      <c r="A39" s="347"/>
      <c r="B39" s="124" t="s">
        <v>216</v>
      </c>
      <c r="C39" s="125" t="s">
        <v>217</v>
      </c>
      <c r="D39" s="219"/>
      <c r="E39" s="208"/>
      <c r="F39" s="205">
        <v>1</v>
      </c>
      <c r="G39" s="205">
        <v>1</v>
      </c>
      <c r="H39" s="205">
        <v>1</v>
      </c>
      <c r="I39" s="205">
        <v>1</v>
      </c>
      <c r="K39" s="343"/>
      <c r="L39" s="344"/>
      <c r="M39" s="345"/>
      <c r="N39" s="30"/>
      <c r="O39" s="30"/>
      <c r="P39" s="104"/>
      <c r="Q39" s="30"/>
      <c r="S39" s="379"/>
      <c r="T39" s="381"/>
      <c r="U39" s="379" t="str">
        <f t="shared" si="15"/>
        <v>X</v>
      </c>
      <c r="V39" s="381"/>
      <c r="X39" s="379">
        <v>1</v>
      </c>
      <c r="Y39" s="381"/>
      <c r="Z39" s="379" t="str">
        <f>IF(K39&gt;=1,"X","")</f>
        <v/>
      </c>
      <c r="AA39" s="381"/>
      <c r="AC39" s="379">
        <v>1</v>
      </c>
      <c r="AD39" s="381"/>
      <c r="AE39" s="379" t="str">
        <f t="shared" si="16"/>
        <v/>
      </c>
      <c r="AF39" s="381"/>
      <c r="AH39" s="379">
        <v>1</v>
      </c>
      <c r="AI39" s="381"/>
      <c r="AJ39" s="379" t="str">
        <f t="shared" ref="AJ39" si="18">IF(K39&gt;=1,"X","")</f>
        <v/>
      </c>
      <c r="AK39" s="381"/>
      <c r="AM39" s="379">
        <v>1</v>
      </c>
      <c r="AN39" s="381"/>
      <c r="AO39" s="379" t="str">
        <f t="shared" si="17"/>
        <v/>
      </c>
      <c r="AP39" s="381"/>
    </row>
    <row r="40" spans="1:42">
      <c r="A40" s="348"/>
      <c r="B40" s="124" t="s">
        <v>218</v>
      </c>
      <c r="C40" s="125" t="s">
        <v>219</v>
      </c>
      <c r="D40" s="219"/>
      <c r="E40" s="208"/>
      <c r="F40" s="205">
        <v>1</v>
      </c>
      <c r="G40" s="205">
        <v>1</v>
      </c>
      <c r="H40" s="205">
        <v>1</v>
      </c>
      <c r="I40" s="205">
        <v>1</v>
      </c>
      <c r="K40" s="343"/>
      <c r="L40" s="344"/>
      <c r="M40" s="345"/>
      <c r="N40" s="30"/>
      <c r="O40" s="30"/>
      <c r="P40" s="104"/>
      <c r="Q40" s="30"/>
      <c r="S40" s="379"/>
      <c r="T40" s="381"/>
      <c r="U40" s="379" t="str">
        <f t="shared" si="15"/>
        <v>X</v>
      </c>
      <c r="V40" s="381"/>
      <c r="X40" s="379">
        <v>1</v>
      </c>
      <c r="Y40" s="381"/>
      <c r="Z40" s="379" t="str">
        <f>IF(K40&gt;=1,"X","")</f>
        <v/>
      </c>
      <c r="AA40" s="381"/>
      <c r="AC40" s="379">
        <v>1</v>
      </c>
      <c r="AD40" s="381"/>
      <c r="AE40" s="379" t="str">
        <f>IF(K40&gt;=1,"X","")</f>
        <v/>
      </c>
      <c r="AF40" s="381"/>
      <c r="AH40" s="379">
        <v>1</v>
      </c>
      <c r="AI40" s="381"/>
      <c r="AJ40" s="379" t="str">
        <f>IF(K40&gt;=1,"X","")</f>
        <v/>
      </c>
      <c r="AK40" s="381"/>
      <c r="AM40" s="379">
        <v>1</v>
      </c>
      <c r="AN40" s="381"/>
      <c r="AO40" s="379" t="str">
        <f t="shared" si="17"/>
        <v/>
      </c>
      <c r="AP40" s="381"/>
    </row>
    <row r="41" spans="1:42">
      <c r="A41" s="20"/>
      <c r="B41" s="222"/>
      <c r="C41" s="213"/>
      <c r="D41" s="213"/>
      <c r="E41" s="198"/>
      <c r="F41" s="198"/>
      <c r="G41" s="198"/>
      <c r="H41" s="198"/>
      <c r="I41" s="198"/>
      <c r="K41" s="206"/>
      <c r="L41" s="206"/>
      <c r="M41" s="207"/>
      <c r="N41" s="30"/>
      <c r="O41" s="30"/>
      <c r="P41" s="104"/>
      <c r="Q41" s="30"/>
    </row>
    <row r="42" spans="1:42" ht="48" customHeight="1">
      <c r="A42" s="332" t="s">
        <v>220</v>
      </c>
      <c r="B42" s="122" t="s">
        <v>221</v>
      </c>
      <c r="C42" s="123" t="s">
        <v>411</v>
      </c>
      <c r="D42" s="218"/>
      <c r="E42" s="200"/>
      <c r="F42" s="200"/>
      <c r="G42" s="200"/>
      <c r="H42" s="200"/>
      <c r="I42" s="200"/>
      <c r="K42" s="342" t="s">
        <v>332</v>
      </c>
      <c r="L42" s="342"/>
      <c r="M42" s="342"/>
      <c r="N42" s="26"/>
      <c r="O42" s="26"/>
      <c r="P42" s="101"/>
      <c r="Q42" s="26"/>
      <c r="R42" s="26"/>
      <c r="S42" s="367" t="s">
        <v>222</v>
      </c>
      <c r="T42" s="368"/>
      <c r="U42" s="367" t="s">
        <v>188</v>
      </c>
      <c r="V42" s="368"/>
      <c r="X42" s="367" t="s">
        <v>160</v>
      </c>
      <c r="Y42" s="368"/>
      <c r="Z42" s="367" t="s">
        <v>188</v>
      </c>
      <c r="AA42" s="368"/>
      <c r="AC42" s="367" t="s">
        <v>160</v>
      </c>
      <c r="AD42" s="368"/>
      <c r="AE42" s="367" t="s">
        <v>188</v>
      </c>
      <c r="AF42" s="368"/>
      <c r="AH42" s="367" t="s">
        <v>160</v>
      </c>
      <c r="AI42" s="368"/>
      <c r="AJ42" s="367" t="s">
        <v>188</v>
      </c>
      <c r="AK42" s="368"/>
      <c r="AM42" s="367" t="s">
        <v>160</v>
      </c>
      <c r="AN42" s="368"/>
      <c r="AO42" s="367" t="s">
        <v>188</v>
      </c>
      <c r="AP42" s="368"/>
    </row>
    <row r="43" spans="1:42" ht="60">
      <c r="A43" s="333"/>
      <c r="B43" s="224" t="s">
        <v>223</v>
      </c>
      <c r="C43" s="131" t="s">
        <v>413</v>
      </c>
      <c r="D43" s="219"/>
      <c r="E43" s="209">
        <v>1</v>
      </c>
      <c r="F43" s="209">
        <v>1</v>
      </c>
      <c r="G43" s="209">
        <v>1</v>
      </c>
      <c r="H43" s="209">
        <v>1</v>
      </c>
      <c r="I43" s="209">
        <v>1</v>
      </c>
      <c r="K43" s="393"/>
      <c r="L43" s="393"/>
      <c r="M43" s="393"/>
      <c r="N43" s="210"/>
      <c r="O43" s="31"/>
      <c r="P43" s="105" t="str">
        <f>IF(K43&lt;100%,"Operatore NQ","")</f>
        <v>Operatore NQ</v>
      </c>
      <c r="Q43" s="31"/>
      <c r="R43" s="31"/>
      <c r="S43" s="384">
        <v>1</v>
      </c>
      <c r="T43" s="385"/>
      <c r="U43" s="382" t="str">
        <f>IF(K43&gt;=100%,"X","")</f>
        <v/>
      </c>
      <c r="V43" s="383"/>
      <c r="W43" s="249"/>
      <c r="X43" s="384">
        <v>1</v>
      </c>
      <c r="Y43" s="385"/>
      <c r="Z43" s="382" t="str">
        <f>IF(K43&gt;=100%,"X","")</f>
        <v/>
      </c>
      <c r="AA43" s="383"/>
      <c r="AB43" s="249"/>
      <c r="AC43" s="384">
        <v>1</v>
      </c>
      <c r="AD43" s="385"/>
      <c r="AE43" s="382" t="str">
        <f>IF(K43&gt;=100%,"X","")</f>
        <v/>
      </c>
      <c r="AF43" s="383"/>
      <c r="AG43" s="249"/>
      <c r="AH43" s="384">
        <v>1</v>
      </c>
      <c r="AI43" s="385"/>
      <c r="AJ43" s="382" t="str">
        <f>IF(K43&gt;=100%,"X","")</f>
        <v/>
      </c>
      <c r="AK43" s="383"/>
      <c r="AL43" s="249"/>
      <c r="AM43" s="384">
        <v>1</v>
      </c>
      <c r="AN43" s="385"/>
      <c r="AO43" s="382" t="str">
        <f>IF(K43&gt;=100%,"X","")</f>
        <v/>
      </c>
      <c r="AP43" s="383"/>
    </row>
    <row r="44" spans="1:42" ht="62.25" customHeight="1">
      <c r="A44" s="333"/>
      <c r="B44" s="224" t="s">
        <v>224</v>
      </c>
      <c r="C44" s="125" t="s">
        <v>414</v>
      </c>
      <c r="D44" s="219"/>
      <c r="E44" s="209">
        <v>0.4</v>
      </c>
      <c r="F44" s="209">
        <v>0.4</v>
      </c>
      <c r="G44" s="209">
        <v>0.4</v>
      </c>
      <c r="H44" s="209">
        <v>0.4</v>
      </c>
      <c r="I44" s="209">
        <v>0.4</v>
      </c>
      <c r="K44" s="393"/>
      <c r="L44" s="393"/>
      <c r="M44" s="393"/>
      <c r="N44" s="210"/>
      <c r="O44" s="32"/>
      <c r="P44" s="105" t="str">
        <f>IF(K44&lt;40%,"Operatore NQ","")</f>
        <v>Operatore NQ</v>
      </c>
      <c r="Q44" s="32"/>
      <c r="R44" s="32"/>
      <c r="S44" s="382">
        <v>0.4</v>
      </c>
      <c r="T44" s="386"/>
      <c r="U44" s="387" t="str">
        <f>IF(K44&gt;=40%,"X","")</f>
        <v/>
      </c>
      <c r="V44" s="386"/>
      <c r="W44" s="249"/>
      <c r="X44" s="382">
        <v>0.4</v>
      </c>
      <c r="Y44" s="386"/>
      <c r="Z44" s="387" t="str">
        <f>IF(K44&gt;=40%,"X","")</f>
        <v/>
      </c>
      <c r="AA44" s="386"/>
      <c r="AB44" s="249"/>
      <c r="AC44" s="382">
        <v>0.4</v>
      </c>
      <c r="AD44" s="386"/>
      <c r="AE44" s="387" t="str">
        <f>IF(K44&gt;=40%,"X","")</f>
        <v/>
      </c>
      <c r="AF44" s="386"/>
      <c r="AG44" s="249"/>
      <c r="AH44" s="382">
        <v>0.4</v>
      </c>
      <c r="AI44" s="386"/>
      <c r="AJ44" s="387" t="str">
        <f>IF(K44&gt;=40%,"X","")</f>
        <v/>
      </c>
      <c r="AK44" s="386"/>
      <c r="AL44" s="249"/>
      <c r="AM44" s="382">
        <v>0.4</v>
      </c>
      <c r="AN44" s="386"/>
      <c r="AO44" s="387" t="str">
        <f>IF(K44&gt;=40%,"X","")</f>
        <v/>
      </c>
      <c r="AP44" s="386"/>
    </row>
    <row r="45" spans="1:42" ht="62.25" customHeight="1">
      <c r="A45" s="333"/>
      <c r="B45" s="224" t="s">
        <v>225</v>
      </c>
      <c r="C45" s="131" t="s">
        <v>415</v>
      </c>
      <c r="D45" s="219"/>
      <c r="E45" s="209">
        <v>0.55000000000000004</v>
      </c>
      <c r="F45" s="266">
        <v>0.55000000000000004</v>
      </c>
      <c r="G45" s="209">
        <v>0.55000000000000004</v>
      </c>
      <c r="H45" s="209">
        <v>0.55000000000000004</v>
      </c>
      <c r="I45" s="209">
        <v>0.55000000000000004</v>
      </c>
      <c r="K45" s="393"/>
      <c r="L45" s="393"/>
      <c r="M45" s="393"/>
      <c r="N45" s="211"/>
      <c r="O45" s="31"/>
      <c r="P45" s="105" t="str">
        <f>IF(K45&lt;55%,"Operatore NQ","")</f>
        <v>Operatore NQ</v>
      </c>
      <c r="Q45" s="31"/>
      <c r="R45" s="42"/>
      <c r="S45" s="382">
        <v>0.55000000000000004</v>
      </c>
      <c r="T45" s="386"/>
      <c r="U45" s="382" t="str">
        <f>IF(K45&gt;=55%,"X","")</f>
        <v/>
      </c>
      <c r="V45" s="383"/>
      <c r="W45" s="249"/>
      <c r="X45" s="382">
        <v>0.55000000000000004</v>
      </c>
      <c r="Y45" s="386"/>
      <c r="Z45" s="382" t="str">
        <f>IF(K45&gt;=55%,"X","")</f>
        <v/>
      </c>
      <c r="AA45" s="383"/>
      <c r="AB45" s="249"/>
      <c r="AC45" s="382">
        <v>0.55000000000000004</v>
      </c>
      <c r="AD45" s="386"/>
      <c r="AE45" s="382" t="str">
        <f>IF(K45&gt;=55%,"X","")</f>
        <v/>
      </c>
      <c r="AF45" s="383"/>
      <c r="AG45" s="249"/>
      <c r="AH45" s="382">
        <v>0.55000000000000004</v>
      </c>
      <c r="AI45" s="386"/>
      <c r="AJ45" s="382" t="str">
        <f>IF(K45&gt;=55%,"X","")</f>
        <v/>
      </c>
      <c r="AK45" s="383"/>
      <c r="AL45" s="249"/>
      <c r="AM45" s="382">
        <v>0.55000000000000004</v>
      </c>
      <c r="AN45" s="386"/>
      <c r="AO45" s="382" t="str">
        <f>IF(K45&gt;=55%,"X","")</f>
        <v/>
      </c>
      <c r="AP45" s="383"/>
    </row>
    <row r="46" spans="1:42" ht="84" customHeight="1">
      <c r="A46" s="333"/>
      <c r="B46" s="335" t="s">
        <v>290</v>
      </c>
      <c r="C46" s="269" t="s">
        <v>349</v>
      </c>
      <c r="D46" s="212"/>
      <c r="E46" s="233"/>
      <c r="F46" s="233"/>
      <c r="G46" s="233"/>
      <c r="H46" s="233"/>
      <c r="I46" s="233"/>
      <c r="J46" s="212"/>
      <c r="K46" s="212"/>
      <c r="L46" s="212"/>
      <c r="M46" s="212"/>
      <c r="N46" s="212"/>
      <c r="O46" s="40"/>
      <c r="P46" s="106"/>
      <c r="Q46" s="212"/>
      <c r="R46" s="212"/>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60"/>
    </row>
    <row r="47" spans="1:42" ht="48.75" customHeight="1">
      <c r="A47" s="333"/>
      <c r="B47" s="335"/>
      <c r="C47" s="270" t="s">
        <v>291</v>
      </c>
      <c r="D47" s="212"/>
      <c r="E47" s="233"/>
      <c r="F47" s="233"/>
      <c r="G47" s="233"/>
      <c r="H47" s="233"/>
      <c r="I47" s="233"/>
      <c r="J47" s="212"/>
      <c r="K47" s="212"/>
      <c r="L47" s="212"/>
      <c r="M47" s="212"/>
      <c r="N47" s="212"/>
      <c r="O47" s="40"/>
      <c r="P47" s="106"/>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61"/>
    </row>
    <row r="48" spans="1:42" ht="66">
      <c r="A48" s="334"/>
      <c r="B48" s="335"/>
      <c r="C48" s="270" t="s">
        <v>409</v>
      </c>
      <c r="D48" s="212"/>
      <c r="E48" s="233"/>
      <c r="F48" s="233"/>
      <c r="G48" s="233"/>
      <c r="H48" s="233"/>
      <c r="I48" s="233"/>
      <c r="J48" s="212"/>
      <c r="K48" s="212"/>
      <c r="L48" s="212"/>
      <c r="M48" s="212"/>
      <c r="N48" s="212"/>
      <c r="O48" s="40"/>
      <c r="P48" s="106"/>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row>
    <row r="49" spans="1:42">
      <c r="A49" s="20"/>
      <c r="B49" s="222"/>
      <c r="C49" s="213"/>
      <c r="D49" s="213"/>
      <c r="E49" s="198"/>
      <c r="F49" s="198"/>
      <c r="G49" s="198"/>
      <c r="H49" s="198"/>
      <c r="I49" s="198"/>
      <c r="O49" s="18"/>
      <c r="P49" s="107"/>
    </row>
    <row r="50" spans="1:42" ht="23.25" customHeight="1">
      <c r="A50" s="356" t="s">
        <v>226</v>
      </c>
      <c r="B50" s="122" t="s">
        <v>227</v>
      </c>
      <c r="C50" s="123" t="s">
        <v>228</v>
      </c>
      <c r="D50" s="218"/>
      <c r="E50" s="200"/>
      <c r="F50" s="200"/>
      <c r="G50" s="200"/>
      <c r="H50" s="200"/>
      <c r="I50" s="200"/>
      <c r="K50" s="342" t="s">
        <v>253</v>
      </c>
      <c r="L50" s="342"/>
      <c r="M50" s="342"/>
      <c r="N50" s="26"/>
      <c r="O50" s="26"/>
      <c r="P50" s="101"/>
      <c r="Q50" s="26"/>
      <c r="R50" s="26"/>
      <c r="S50" s="367" t="s">
        <v>229</v>
      </c>
      <c r="T50" s="368"/>
      <c r="U50" s="367" t="s">
        <v>230</v>
      </c>
      <c r="V50" s="368"/>
      <c r="X50" s="367" t="s">
        <v>229</v>
      </c>
      <c r="Y50" s="368"/>
      <c r="Z50" s="367" t="s">
        <v>230</v>
      </c>
      <c r="AA50" s="368"/>
      <c r="AC50" s="367" t="s">
        <v>229</v>
      </c>
      <c r="AD50" s="368"/>
      <c r="AE50" s="367" t="s">
        <v>230</v>
      </c>
      <c r="AF50" s="368"/>
      <c r="AH50" s="367" t="s">
        <v>229</v>
      </c>
      <c r="AI50" s="368"/>
      <c r="AJ50" s="367" t="s">
        <v>230</v>
      </c>
      <c r="AK50" s="368"/>
      <c r="AM50" s="367" t="s">
        <v>229</v>
      </c>
      <c r="AN50" s="368"/>
      <c r="AO50" s="367" t="s">
        <v>230</v>
      </c>
      <c r="AP50" s="368"/>
    </row>
    <row r="51" spans="1:42" ht="23.25" customHeight="1">
      <c r="A51" s="356"/>
      <c r="B51" s="124" t="s">
        <v>231</v>
      </c>
      <c r="C51" s="125" t="s">
        <v>232</v>
      </c>
      <c r="D51" s="219"/>
      <c r="E51" s="196" t="s">
        <v>305</v>
      </c>
      <c r="F51" s="196" t="s">
        <v>305</v>
      </c>
      <c r="G51" s="196" t="s">
        <v>305</v>
      </c>
      <c r="H51" s="196" t="s">
        <v>305</v>
      </c>
      <c r="I51" s="196" t="s">
        <v>305</v>
      </c>
      <c r="K51" s="357" t="str">
        <f>IF(Istanza!E141="SI","SI","NO")</f>
        <v>NO</v>
      </c>
      <c r="L51" s="357"/>
      <c r="M51" s="357"/>
      <c r="N51" s="26"/>
      <c r="O51" s="26"/>
      <c r="P51" s="101" t="str">
        <f>IF(K51&lt;&gt;"SI","Operatore NQ","")</f>
        <v>Operatore NQ</v>
      </c>
      <c r="Q51" s="26"/>
      <c r="R51" s="26"/>
      <c r="S51" s="367" t="s">
        <v>233</v>
      </c>
      <c r="T51" s="368"/>
      <c r="U51" s="367" t="str">
        <f>IF($K$51="SI","X","")</f>
        <v/>
      </c>
      <c r="V51" s="368"/>
      <c r="X51" s="367" t="s">
        <v>233</v>
      </c>
      <c r="Y51" s="368"/>
      <c r="Z51" s="367" t="str">
        <f>IF($K$51="SI","X","")</f>
        <v/>
      </c>
      <c r="AA51" s="368"/>
      <c r="AC51" s="367" t="s">
        <v>233</v>
      </c>
      <c r="AD51" s="368"/>
      <c r="AE51" s="367" t="str">
        <f>IF($K$51="SI","X","")</f>
        <v/>
      </c>
      <c r="AF51" s="368"/>
      <c r="AH51" s="367" t="s">
        <v>233</v>
      </c>
      <c r="AI51" s="368"/>
      <c r="AJ51" s="367" t="str">
        <f>IF($K$51="SI","X","")</f>
        <v/>
      </c>
      <c r="AK51" s="368"/>
      <c r="AM51" s="367" t="s">
        <v>233</v>
      </c>
      <c r="AN51" s="368"/>
      <c r="AO51" s="367" t="str">
        <f>IF($K$51="SI","X","")</f>
        <v/>
      </c>
      <c r="AP51" s="368"/>
    </row>
    <row r="52" spans="1:42" ht="23.25" customHeight="1">
      <c r="A52" s="356"/>
      <c r="B52" s="124" t="s">
        <v>234</v>
      </c>
      <c r="C52" s="125" t="s">
        <v>235</v>
      </c>
      <c r="D52" s="219"/>
      <c r="E52" s="196" t="s">
        <v>304</v>
      </c>
      <c r="F52" s="196" t="s">
        <v>304</v>
      </c>
      <c r="G52" s="196" t="s">
        <v>305</v>
      </c>
      <c r="H52" s="196" t="s">
        <v>305</v>
      </c>
      <c r="I52" s="196" t="s">
        <v>305</v>
      </c>
      <c r="K52" s="357" t="str">
        <f>IF(Istanza!E142="SI","SI","NO")</f>
        <v>NO</v>
      </c>
      <c r="L52" s="357"/>
      <c r="M52" s="357"/>
      <c r="N52" s="26"/>
      <c r="O52" s="26"/>
      <c r="P52" s="101"/>
      <c r="Q52" s="26"/>
      <c r="R52" s="26"/>
      <c r="S52" s="367" t="s">
        <v>236</v>
      </c>
      <c r="T52" s="368"/>
      <c r="U52" s="367" t="str">
        <f>"X"</f>
        <v>X</v>
      </c>
      <c r="V52" s="368"/>
      <c r="X52" s="367" t="s">
        <v>236</v>
      </c>
      <c r="Y52" s="368"/>
      <c r="Z52" s="367" t="str">
        <f>"X"</f>
        <v>X</v>
      </c>
      <c r="AA52" s="368"/>
      <c r="AC52" s="367" t="s">
        <v>233</v>
      </c>
      <c r="AD52" s="368"/>
      <c r="AE52" s="367" t="str">
        <f>IF(K52="SI","X","")</f>
        <v/>
      </c>
      <c r="AF52" s="368"/>
      <c r="AH52" s="367" t="s">
        <v>233</v>
      </c>
      <c r="AI52" s="368"/>
      <c r="AJ52" s="367" t="str">
        <f>IF(K52="SI","X","")</f>
        <v/>
      </c>
      <c r="AK52" s="368"/>
      <c r="AM52" s="367" t="s">
        <v>233</v>
      </c>
      <c r="AN52" s="368"/>
      <c r="AO52" s="367" t="str">
        <f>IF(K52="SI","X","")</f>
        <v/>
      </c>
      <c r="AP52" s="368"/>
    </row>
    <row r="53" spans="1:42" ht="23.25" customHeight="1">
      <c r="A53" s="356"/>
      <c r="B53" s="124" t="s">
        <v>237</v>
      </c>
      <c r="C53" s="125" t="s">
        <v>394</v>
      </c>
      <c r="D53" s="219"/>
      <c r="E53" s="196" t="s">
        <v>305</v>
      </c>
      <c r="F53" s="196" t="s">
        <v>305</v>
      </c>
      <c r="G53" s="196" t="s">
        <v>305</v>
      </c>
      <c r="H53" s="196" t="s">
        <v>305</v>
      </c>
      <c r="I53" s="196" t="s">
        <v>305</v>
      </c>
      <c r="K53" s="357" t="str">
        <f>IF(Istanza!E140="SI","SI","NO")</f>
        <v>NO</v>
      </c>
      <c r="L53" s="357"/>
      <c r="M53" s="357"/>
      <c r="N53" s="26"/>
      <c r="O53" s="26"/>
      <c r="P53" s="101" t="str">
        <f>IF(K53&lt;&gt;"SI","Operatore NQ","")</f>
        <v>Operatore NQ</v>
      </c>
      <c r="Q53" s="26"/>
      <c r="R53" s="26"/>
      <c r="S53" s="367" t="s">
        <v>233</v>
      </c>
      <c r="T53" s="368"/>
      <c r="U53" s="367" t="str">
        <f>IF($K$53="SI","X","")</f>
        <v/>
      </c>
      <c r="V53" s="368"/>
      <c r="X53" s="367" t="s">
        <v>233</v>
      </c>
      <c r="Y53" s="368"/>
      <c r="Z53" s="367" t="str">
        <f>IF($K$53="SI","X","")</f>
        <v/>
      </c>
      <c r="AA53" s="368"/>
      <c r="AC53" s="367" t="s">
        <v>233</v>
      </c>
      <c r="AD53" s="368"/>
      <c r="AE53" s="367" t="str">
        <f>IF($K$53="SI","X","")</f>
        <v/>
      </c>
      <c r="AF53" s="368"/>
      <c r="AH53" s="367" t="s">
        <v>233</v>
      </c>
      <c r="AI53" s="368"/>
      <c r="AJ53" s="367" t="str">
        <f>IF($K$53="SI","X","")</f>
        <v/>
      </c>
      <c r="AK53" s="368"/>
      <c r="AM53" s="367" t="s">
        <v>233</v>
      </c>
      <c r="AN53" s="368"/>
      <c r="AO53" s="367" t="str">
        <f>IF($K$53="SI","X","")</f>
        <v/>
      </c>
      <c r="AP53" s="368"/>
    </row>
    <row r="54" spans="1:42">
      <c r="A54" s="20"/>
      <c r="B54" s="222"/>
      <c r="C54" s="213"/>
      <c r="D54" s="213"/>
      <c r="E54" s="214"/>
      <c r="F54" s="198"/>
      <c r="G54" s="198"/>
      <c r="H54" s="198"/>
      <c r="I54" s="198"/>
      <c r="K54" s="215"/>
      <c r="L54" s="215"/>
      <c r="M54" s="215"/>
      <c r="O54" s="30"/>
      <c r="P54" s="104"/>
      <c r="Q54" s="30"/>
    </row>
    <row r="55" spans="1:42" ht="44.25" customHeight="1">
      <c r="A55" s="349" t="s">
        <v>238</v>
      </c>
      <c r="B55" s="352" t="s">
        <v>239</v>
      </c>
      <c r="C55" s="354" t="s">
        <v>336</v>
      </c>
      <c r="D55" s="218"/>
      <c r="E55" s="199"/>
      <c r="F55" s="199"/>
      <c r="G55" s="199"/>
      <c r="H55" s="199"/>
      <c r="I55" s="199"/>
      <c r="K55" s="342" t="s">
        <v>240</v>
      </c>
      <c r="L55" s="342"/>
      <c r="M55" s="342"/>
      <c r="N55" s="26"/>
      <c r="O55" s="26"/>
      <c r="P55" s="101"/>
      <c r="Q55" s="26"/>
      <c r="R55" s="26"/>
      <c r="S55" s="388" t="s">
        <v>160</v>
      </c>
      <c r="T55" s="388"/>
      <c r="U55" s="388" t="s">
        <v>240</v>
      </c>
      <c r="V55" s="388"/>
      <c r="X55" s="388" t="s">
        <v>160</v>
      </c>
      <c r="Y55" s="388"/>
      <c r="Z55" s="388" t="s">
        <v>240</v>
      </c>
      <c r="AA55" s="388"/>
      <c r="AC55" s="388" t="s">
        <v>160</v>
      </c>
      <c r="AD55" s="388"/>
      <c r="AE55" s="388" t="s">
        <v>240</v>
      </c>
      <c r="AF55" s="388"/>
      <c r="AH55" s="388" t="s">
        <v>160</v>
      </c>
      <c r="AI55" s="388"/>
      <c r="AJ55" s="388" t="s">
        <v>240</v>
      </c>
      <c r="AK55" s="388"/>
      <c r="AM55" s="388" t="s">
        <v>160</v>
      </c>
      <c r="AN55" s="388"/>
      <c r="AO55" s="388" t="s">
        <v>240</v>
      </c>
      <c r="AP55" s="388"/>
    </row>
    <row r="56" spans="1:42" ht="15" customHeight="1">
      <c r="A56" s="350"/>
      <c r="B56" s="353"/>
      <c r="C56" s="355"/>
      <c r="D56" s="218"/>
      <c r="E56" s="200"/>
      <c r="F56" s="200"/>
      <c r="G56" s="200"/>
      <c r="H56" s="200"/>
      <c r="I56" s="200"/>
      <c r="K56" s="342"/>
      <c r="L56" s="342"/>
      <c r="M56" s="342"/>
      <c r="O56" s="26"/>
      <c r="P56" s="101" t="str">
        <f>IF(K57&lt;2,"Operatore NQ","")</f>
        <v>Operatore NQ</v>
      </c>
      <c r="Q56" s="26"/>
      <c r="R56" s="26"/>
      <c r="S56" s="388">
        <v>2</v>
      </c>
      <c r="T56" s="388"/>
      <c r="U56" s="374" t="str">
        <f>IF(K57&gt;=2,"X","")</f>
        <v/>
      </c>
      <c r="V56" s="375"/>
      <c r="X56" s="388">
        <v>3</v>
      </c>
      <c r="Y56" s="388"/>
      <c r="Z56" s="374" t="str">
        <f>IF(K57&gt;=3,"X","")</f>
        <v/>
      </c>
      <c r="AA56" s="375"/>
      <c r="AC56" s="388">
        <v>4</v>
      </c>
      <c r="AD56" s="388"/>
      <c r="AE56" s="374" t="str">
        <f>IF(K57&gt;=4,"X","")</f>
        <v/>
      </c>
      <c r="AF56" s="375"/>
      <c r="AH56" s="388">
        <v>5</v>
      </c>
      <c r="AI56" s="388"/>
      <c r="AJ56" s="374" t="str">
        <f>IF(K57&gt;=5,"X","")</f>
        <v/>
      </c>
      <c r="AK56" s="375"/>
      <c r="AM56" s="388">
        <v>6</v>
      </c>
      <c r="AN56" s="388"/>
      <c r="AO56" s="374" t="str">
        <f>IF(K57=6,"X","")</f>
        <v/>
      </c>
      <c r="AP56" s="375"/>
    </row>
    <row r="57" spans="1:42">
      <c r="A57" s="350"/>
      <c r="B57" s="124" t="s">
        <v>241</v>
      </c>
      <c r="C57" s="125" t="s">
        <v>242</v>
      </c>
      <c r="D57" s="226"/>
      <c r="E57" s="358">
        <v>2</v>
      </c>
      <c r="F57" s="358">
        <v>3</v>
      </c>
      <c r="G57" s="358">
        <v>4</v>
      </c>
      <c r="H57" s="358">
        <v>5</v>
      </c>
      <c r="I57" s="358">
        <v>6</v>
      </c>
      <c r="K57" s="336">
        <f>COUNTIF(Istanza!L172:N175,"SI")</f>
        <v>0</v>
      </c>
      <c r="L57" s="337"/>
      <c r="M57" s="338"/>
      <c r="O57" s="26"/>
      <c r="P57" s="101"/>
      <c r="Q57" s="26"/>
      <c r="R57" s="26"/>
      <c r="S57" s="388"/>
      <c r="T57" s="388"/>
      <c r="U57" s="366"/>
      <c r="V57" s="376"/>
      <c r="X57" s="388"/>
      <c r="Y57" s="388"/>
      <c r="Z57" s="366"/>
      <c r="AA57" s="376"/>
      <c r="AC57" s="388"/>
      <c r="AD57" s="388"/>
      <c r="AE57" s="366"/>
      <c r="AF57" s="376"/>
      <c r="AH57" s="388"/>
      <c r="AI57" s="388"/>
      <c r="AJ57" s="366"/>
      <c r="AK57" s="376"/>
      <c r="AM57" s="388"/>
      <c r="AN57" s="388"/>
      <c r="AO57" s="366"/>
      <c r="AP57" s="376"/>
    </row>
    <row r="58" spans="1:42">
      <c r="A58" s="350"/>
      <c r="B58" s="124" t="s">
        <v>243</v>
      </c>
      <c r="C58" s="125" t="s">
        <v>244</v>
      </c>
      <c r="D58" s="226"/>
      <c r="E58" s="359"/>
      <c r="F58" s="359"/>
      <c r="G58" s="359"/>
      <c r="H58" s="359"/>
      <c r="I58" s="359"/>
      <c r="K58" s="336"/>
      <c r="L58" s="337"/>
      <c r="M58" s="338"/>
      <c r="O58" s="26"/>
      <c r="P58" s="101"/>
      <c r="Q58" s="26"/>
      <c r="R58" s="26"/>
      <c r="S58" s="388"/>
      <c r="T58" s="388"/>
      <c r="U58" s="366"/>
      <c r="V58" s="376"/>
      <c r="X58" s="388"/>
      <c r="Y58" s="388"/>
      <c r="Z58" s="366"/>
      <c r="AA58" s="376"/>
      <c r="AC58" s="388"/>
      <c r="AD58" s="388"/>
      <c r="AE58" s="366"/>
      <c r="AF58" s="376"/>
      <c r="AH58" s="388"/>
      <c r="AI58" s="388"/>
      <c r="AJ58" s="366"/>
      <c r="AK58" s="376"/>
      <c r="AM58" s="388"/>
      <c r="AN58" s="388"/>
      <c r="AO58" s="366"/>
      <c r="AP58" s="376"/>
    </row>
    <row r="59" spans="1:42">
      <c r="A59" s="350"/>
      <c r="B59" s="124" t="s">
        <v>245</v>
      </c>
      <c r="C59" s="125" t="s">
        <v>246</v>
      </c>
      <c r="D59" s="226"/>
      <c r="E59" s="359"/>
      <c r="F59" s="359"/>
      <c r="G59" s="359"/>
      <c r="H59" s="359"/>
      <c r="I59" s="359"/>
      <c r="K59" s="336"/>
      <c r="L59" s="337"/>
      <c r="M59" s="338"/>
      <c r="O59" s="26"/>
      <c r="P59" s="101"/>
      <c r="Q59" s="26"/>
      <c r="R59" s="26"/>
      <c r="S59" s="388"/>
      <c r="T59" s="388"/>
      <c r="U59" s="366"/>
      <c r="V59" s="376"/>
      <c r="X59" s="388"/>
      <c r="Y59" s="388"/>
      <c r="Z59" s="366"/>
      <c r="AA59" s="376"/>
      <c r="AC59" s="388"/>
      <c r="AD59" s="388"/>
      <c r="AE59" s="366"/>
      <c r="AF59" s="376"/>
      <c r="AH59" s="388"/>
      <c r="AI59" s="388"/>
      <c r="AJ59" s="366"/>
      <c r="AK59" s="376"/>
      <c r="AM59" s="388"/>
      <c r="AN59" s="388"/>
      <c r="AO59" s="366"/>
      <c r="AP59" s="376"/>
    </row>
    <row r="60" spans="1:42">
      <c r="A60" s="350"/>
      <c r="B60" s="124" t="s">
        <v>247</v>
      </c>
      <c r="C60" s="125" t="s">
        <v>248</v>
      </c>
      <c r="D60" s="226"/>
      <c r="E60" s="359"/>
      <c r="F60" s="359"/>
      <c r="G60" s="359"/>
      <c r="H60" s="359"/>
      <c r="I60" s="359"/>
      <c r="K60" s="336"/>
      <c r="L60" s="337"/>
      <c r="M60" s="338"/>
      <c r="O60" s="26"/>
      <c r="P60" s="101"/>
      <c r="Q60" s="26"/>
      <c r="R60" s="26"/>
      <c r="S60" s="388"/>
      <c r="T60" s="388"/>
      <c r="U60" s="366"/>
      <c r="V60" s="376"/>
      <c r="X60" s="388"/>
      <c r="Y60" s="388"/>
      <c r="Z60" s="366"/>
      <c r="AA60" s="376"/>
      <c r="AC60" s="388"/>
      <c r="AD60" s="388"/>
      <c r="AE60" s="366"/>
      <c r="AF60" s="376"/>
      <c r="AH60" s="388"/>
      <c r="AI60" s="388"/>
      <c r="AJ60" s="366"/>
      <c r="AK60" s="376"/>
      <c r="AM60" s="388"/>
      <c r="AN60" s="388"/>
      <c r="AO60" s="366"/>
      <c r="AP60" s="376"/>
    </row>
    <row r="61" spans="1:42">
      <c r="A61" s="350"/>
      <c r="B61" s="124" t="s">
        <v>249</v>
      </c>
      <c r="C61" s="125" t="s">
        <v>250</v>
      </c>
      <c r="D61" s="226"/>
      <c r="E61" s="359"/>
      <c r="F61" s="359"/>
      <c r="G61" s="359"/>
      <c r="H61" s="359"/>
      <c r="I61" s="359"/>
      <c r="K61" s="336"/>
      <c r="L61" s="337"/>
      <c r="M61" s="338"/>
      <c r="O61" s="26"/>
      <c r="P61" s="101"/>
      <c r="Q61" s="26"/>
      <c r="R61" s="26"/>
      <c r="S61" s="388"/>
      <c r="T61" s="388"/>
      <c r="U61" s="366"/>
      <c r="V61" s="376"/>
      <c r="X61" s="388"/>
      <c r="Y61" s="388"/>
      <c r="Z61" s="366"/>
      <c r="AA61" s="376"/>
      <c r="AC61" s="388"/>
      <c r="AD61" s="388"/>
      <c r="AE61" s="366"/>
      <c r="AF61" s="376"/>
      <c r="AH61" s="388"/>
      <c r="AI61" s="388"/>
      <c r="AJ61" s="366"/>
      <c r="AK61" s="376"/>
      <c r="AM61" s="388"/>
      <c r="AN61" s="388"/>
      <c r="AO61" s="366"/>
      <c r="AP61" s="376"/>
    </row>
    <row r="62" spans="1:42" ht="15.75" thickBot="1">
      <c r="A62" s="351"/>
      <c r="B62" s="124" t="s">
        <v>251</v>
      </c>
      <c r="C62" s="125" t="s">
        <v>252</v>
      </c>
      <c r="D62" s="226"/>
      <c r="E62" s="360"/>
      <c r="F62" s="360"/>
      <c r="G62" s="360"/>
      <c r="H62" s="360"/>
      <c r="I62" s="360"/>
      <c r="K62" s="339"/>
      <c r="L62" s="340"/>
      <c r="M62" s="341"/>
      <c r="O62" s="26"/>
      <c r="P62" s="101"/>
      <c r="Q62" s="26"/>
      <c r="R62" s="26"/>
      <c r="S62" s="388"/>
      <c r="T62" s="388"/>
      <c r="U62" s="377"/>
      <c r="V62" s="378"/>
      <c r="X62" s="388"/>
      <c r="Y62" s="388"/>
      <c r="Z62" s="377"/>
      <c r="AA62" s="378"/>
      <c r="AC62" s="388"/>
      <c r="AD62" s="388"/>
      <c r="AE62" s="377"/>
      <c r="AF62" s="378"/>
      <c r="AH62" s="388"/>
      <c r="AI62" s="388"/>
      <c r="AJ62" s="377"/>
      <c r="AK62" s="378"/>
      <c r="AM62" s="388"/>
      <c r="AN62" s="388"/>
      <c r="AO62" s="377"/>
      <c r="AP62" s="378"/>
    </row>
    <row r="65" spans="3:39">
      <c r="O65" s="48" t="s">
        <v>307</v>
      </c>
      <c r="P65" s="99" t="s">
        <v>308</v>
      </c>
      <c r="Q65" s="250" t="s">
        <v>309</v>
      </c>
    </row>
    <row r="66" spans="3:39">
      <c r="O66" s="49">
        <f>AM66</f>
        <v>0</v>
      </c>
      <c r="P66" s="99" t="s">
        <v>56</v>
      </c>
      <c r="Q66" s="252">
        <f>MAX(O66:O70)</f>
        <v>22</v>
      </c>
      <c r="S66" s="252">
        <f>COUNTIF(U4,"X")+COUNTIF(T11:V21,"X")+COUNTIF(U24:V36,"X")+COUNTIF(U38:V40,"X")+COUNTIF(U43:V45,"X")+COUNTIF(U51:V53,"X")+COUNTIF(U56,"X")</f>
        <v>22</v>
      </c>
      <c r="T66" s="252"/>
      <c r="U66" s="252"/>
      <c r="V66" s="252"/>
      <c r="W66" s="252"/>
      <c r="X66" s="252">
        <f>COUNTIF(Z4,"X")+COUNTIF(Y11:AA21,"X")+COUNTIF(Z24:AA36,"X")+COUNTIF(Z38:AA40,"X")+COUNTIF(Z43:AA45,"X")+COUNTIF(Z51:AA53,"X")+COUNTIF(Z56,"X")</f>
        <v>11</v>
      </c>
      <c r="Y66" s="252"/>
      <c r="Z66" s="252"/>
      <c r="AA66" s="252"/>
      <c r="AB66" s="252"/>
      <c r="AC66" s="252">
        <f>COUNTIF(AE4,"X")+COUNTIF(AD11:AF21,"X")+COUNTIF(AE24:AF36,"X")+COUNTIF(AE38:AF40,"X")+COUNTIF(AE43:AF45,"X")+COUNTIF(AE51:AF53,"X")+COUNTIF(AE56,"X")</f>
        <v>0</v>
      </c>
      <c r="AD66" s="252"/>
      <c r="AE66" s="252"/>
      <c r="AF66" s="252"/>
      <c r="AG66" s="252"/>
      <c r="AH66" s="252">
        <f>COUNTIF(AJ4,"X")+COUNTIF(AI11:AK21,"X")+COUNTIF(AJ24:AK36,"X")+COUNTIF(AJ38:AK40,"X")+COUNTIF(AJ43:AK45,"X")+COUNTIF(AJ51:AK53,"X")+COUNTIF(AJ56,"X")</f>
        <v>0</v>
      </c>
      <c r="AI66" s="252"/>
      <c r="AJ66" s="252"/>
      <c r="AK66" s="252"/>
      <c r="AL66" s="252"/>
      <c r="AM66" s="252">
        <f>COUNTIF(AO4,"X")+COUNTIF(AN11:AP21,"X")+COUNTIF(AO24:AP36,"X")+COUNTIF(AO38:AP40,"X")+COUNTIF(AO43:AP45,"X")+COUNTIF(AO51:AP53,"X")+COUNTIF(AO56,"X")</f>
        <v>0</v>
      </c>
    </row>
    <row r="67" spans="3:39">
      <c r="O67" s="49">
        <f>AH66</f>
        <v>0</v>
      </c>
      <c r="P67" s="99" t="s">
        <v>55</v>
      </c>
    </row>
    <row r="68" spans="3:39">
      <c r="O68" s="49">
        <f>AC66</f>
        <v>0</v>
      </c>
      <c r="P68" s="99" t="s">
        <v>54</v>
      </c>
    </row>
    <row r="69" spans="3:39">
      <c r="C69" s="51"/>
      <c r="D69" s="51"/>
      <c r="E69" s="216"/>
      <c r="F69" s="216"/>
      <c r="G69" s="216"/>
      <c r="H69" s="216"/>
      <c r="I69" s="216"/>
      <c r="O69" s="49">
        <f>X66</f>
        <v>11</v>
      </c>
      <c r="P69" s="99" t="s">
        <v>53</v>
      </c>
      <c r="S69" s="250"/>
    </row>
    <row r="70" spans="3:39">
      <c r="O70" s="49">
        <f>S66</f>
        <v>22</v>
      </c>
      <c r="P70" s="99" t="s">
        <v>52</v>
      </c>
    </row>
    <row r="72" spans="3:39" ht="30">
      <c r="N72" s="217" t="s">
        <v>310</v>
      </c>
      <c r="O72" s="50" t="str">
        <f>IF(COUNTIF(P7:P62,"Operatore NQ")&lt;&gt;0,"Operatore NQ",VLOOKUP(Q66,O66:P70,2,FALSE))</f>
        <v>Operatore NQ</v>
      </c>
    </row>
  </sheetData>
  <sheetProtection password="F220" sheet="1" objects="1" scenarios="1" selectLockedCells="1"/>
  <mergeCells count="464">
    <mergeCell ref="E1:I1"/>
    <mergeCell ref="AI21:AK21"/>
    <mergeCell ref="AI17:AK17"/>
    <mergeCell ref="Y17:AA17"/>
    <mergeCell ref="Y18:AA18"/>
    <mergeCell ref="Y19:AA19"/>
    <mergeCell ref="Y20:AA20"/>
    <mergeCell ref="Y21:AA21"/>
    <mergeCell ref="T18:V18"/>
    <mergeCell ref="T19:V19"/>
    <mergeCell ref="T20:V20"/>
    <mergeCell ref="T21:V21"/>
    <mergeCell ref="Y11:AA11"/>
    <mergeCell ref="Y12:AA12"/>
    <mergeCell ref="Y13:AA13"/>
    <mergeCell ref="Y14:AA14"/>
    <mergeCell ref="Y15:AA15"/>
    <mergeCell ref="Y16:AA16"/>
    <mergeCell ref="AI12:AK12"/>
    <mergeCell ref="AI13:AK13"/>
    <mergeCell ref="AI14:AK14"/>
    <mergeCell ref="AI15:AK15"/>
    <mergeCell ref="AI16:AK16"/>
    <mergeCell ref="K7:M8"/>
    <mergeCell ref="K44:M44"/>
    <mergeCell ref="K45:M45"/>
    <mergeCell ref="K50:M50"/>
    <mergeCell ref="K42:M42"/>
    <mergeCell ref="K43:M43"/>
    <mergeCell ref="K37:M37"/>
    <mergeCell ref="AE50:AF50"/>
    <mergeCell ref="T17:V17"/>
    <mergeCell ref="AD16:AF16"/>
    <mergeCell ref="AD17:AF17"/>
    <mergeCell ref="AD18:AF18"/>
    <mergeCell ref="T16:V16"/>
    <mergeCell ref="X44:Y44"/>
    <mergeCell ref="Z44:AA44"/>
    <mergeCell ref="AC44:AD44"/>
    <mergeCell ref="AE44:AF44"/>
    <mergeCell ref="S53:T53"/>
    <mergeCell ref="U53:V53"/>
    <mergeCell ref="X53:Y53"/>
    <mergeCell ref="Z53:AA53"/>
    <mergeCell ref="AC53:AD53"/>
    <mergeCell ref="S57:T57"/>
    <mergeCell ref="S58:T58"/>
    <mergeCell ref="X58:Y58"/>
    <mergeCell ref="AC58:AD58"/>
    <mergeCell ref="AN18:AP18"/>
    <mergeCell ref="AN19:AP19"/>
    <mergeCell ref="AN20:AP20"/>
    <mergeCell ref="AN21:AP21"/>
    <mergeCell ref="AD21:AF21"/>
    <mergeCell ref="AO4:AP7"/>
    <mergeCell ref="AI11:AK11"/>
    <mergeCell ref="AI18:AK18"/>
    <mergeCell ref="AI19:AK19"/>
    <mergeCell ref="AI20:AK20"/>
    <mergeCell ref="AD14:AF14"/>
    <mergeCell ref="AD15:AF15"/>
    <mergeCell ref="AD19:AF19"/>
    <mergeCell ref="AD20:AF20"/>
    <mergeCell ref="AN11:AP11"/>
    <mergeCell ref="AN12:AP12"/>
    <mergeCell ref="AN13:AP13"/>
    <mergeCell ref="AN14:AP14"/>
    <mergeCell ref="AN15:AP15"/>
    <mergeCell ref="AN16:AP16"/>
    <mergeCell ref="AD11:AF11"/>
    <mergeCell ref="AD13:AF13"/>
    <mergeCell ref="E57:E62"/>
    <mergeCell ref="F57:F62"/>
    <mergeCell ref="K2:M2"/>
    <mergeCell ref="S60:T60"/>
    <mergeCell ref="X60:Y60"/>
    <mergeCell ref="AC60:AD60"/>
    <mergeCell ref="AH60:AI60"/>
    <mergeCell ref="AM60:AN60"/>
    <mergeCell ref="S61:T61"/>
    <mergeCell ref="X61:Y61"/>
    <mergeCell ref="AC61:AD61"/>
    <mergeCell ref="AH61:AI61"/>
    <mergeCell ref="AM61:AN61"/>
    <mergeCell ref="AH58:AI58"/>
    <mergeCell ref="AM58:AN58"/>
    <mergeCell ref="S59:T59"/>
    <mergeCell ref="X59:Y59"/>
    <mergeCell ref="AC59:AD59"/>
    <mergeCell ref="AH59:AI59"/>
    <mergeCell ref="AM59:AN59"/>
    <mergeCell ref="AM56:AN56"/>
    <mergeCell ref="AH52:AI52"/>
    <mergeCell ref="AJ52:AK52"/>
    <mergeCell ref="AN17:AP17"/>
    <mergeCell ref="S56:T56"/>
    <mergeCell ref="U56:V62"/>
    <mergeCell ref="X56:Y56"/>
    <mergeCell ref="Z56:AA62"/>
    <mergeCell ref="AC56:AD56"/>
    <mergeCell ref="AE56:AF62"/>
    <mergeCell ref="AH56:AI56"/>
    <mergeCell ref="AJ56:AK62"/>
    <mergeCell ref="X55:Y55"/>
    <mergeCell ref="Z55:AA55"/>
    <mergeCell ref="AC55:AD55"/>
    <mergeCell ref="X57:Y57"/>
    <mergeCell ref="AC57:AD57"/>
    <mergeCell ref="S62:T62"/>
    <mergeCell ref="AE55:AF55"/>
    <mergeCell ref="AH55:AI55"/>
    <mergeCell ref="AJ55:AK55"/>
    <mergeCell ref="X62:Y62"/>
    <mergeCell ref="AC62:AD62"/>
    <mergeCell ref="AH62:AI62"/>
    <mergeCell ref="S55:T55"/>
    <mergeCell ref="U55:V55"/>
    <mergeCell ref="AM55:AN55"/>
    <mergeCell ref="AH50:AI50"/>
    <mergeCell ref="AJ50:AK50"/>
    <mergeCell ref="AM50:AN50"/>
    <mergeCell ref="AO50:AP50"/>
    <mergeCell ref="S51:T51"/>
    <mergeCell ref="U51:V51"/>
    <mergeCell ref="X51:Y51"/>
    <mergeCell ref="Z51:AA51"/>
    <mergeCell ref="AC51:AD51"/>
    <mergeCell ref="S50:T50"/>
    <mergeCell ref="U50:V50"/>
    <mergeCell ref="X50:Y50"/>
    <mergeCell ref="Z50:AA50"/>
    <mergeCell ref="AC50:AD50"/>
    <mergeCell ref="AJ51:AK51"/>
    <mergeCell ref="AM51:AN51"/>
    <mergeCell ref="AO51:AP51"/>
    <mergeCell ref="S52:T52"/>
    <mergeCell ref="U52:V52"/>
    <mergeCell ref="X52:Y52"/>
    <mergeCell ref="Z52:AA52"/>
    <mergeCell ref="U43:V43"/>
    <mergeCell ref="X43:Y43"/>
    <mergeCell ref="Z43:AA43"/>
    <mergeCell ref="AC43:AD43"/>
    <mergeCell ref="AE43:AF43"/>
    <mergeCell ref="AH43:AI43"/>
    <mergeCell ref="AO53:AP53"/>
    <mergeCell ref="AH57:AI57"/>
    <mergeCell ref="AM57:AN57"/>
    <mergeCell ref="AC52:AD52"/>
    <mergeCell ref="AE53:AF53"/>
    <mergeCell ref="AH53:AI53"/>
    <mergeCell ref="AJ53:AK53"/>
    <mergeCell ref="AM53:AN53"/>
    <mergeCell ref="AM52:AN52"/>
    <mergeCell ref="AO55:AP55"/>
    <mergeCell ref="AO56:AP62"/>
    <mergeCell ref="AM62:AN62"/>
    <mergeCell ref="AO52:AP52"/>
    <mergeCell ref="AE51:AF51"/>
    <mergeCell ref="AH51:AI51"/>
    <mergeCell ref="AE52:AF52"/>
    <mergeCell ref="S44:T44"/>
    <mergeCell ref="U44:V44"/>
    <mergeCell ref="AH45:AI45"/>
    <mergeCell ref="AJ45:AK45"/>
    <mergeCell ref="AM45:AN45"/>
    <mergeCell ref="AO45:AP45"/>
    <mergeCell ref="AH44:AI44"/>
    <mergeCell ref="AJ44:AK44"/>
    <mergeCell ref="AM44:AN44"/>
    <mergeCell ref="AO44:AP44"/>
    <mergeCell ref="S45:T45"/>
    <mergeCell ref="U45:V45"/>
    <mergeCell ref="X45:Y45"/>
    <mergeCell ref="Z45:AA45"/>
    <mergeCell ref="AC45:AD45"/>
    <mergeCell ref="AE45:AF45"/>
    <mergeCell ref="AJ43:AK43"/>
    <mergeCell ref="AM43:AN43"/>
    <mergeCell ref="AO40:AP40"/>
    <mergeCell ref="S42:T42"/>
    <mergeCell ref="U42:V42"/>
    <mergeCell ref="X42:Y42"/>
    <mergeCell ref="Z42:AA42"/>
    <mergeCell ref="AC42:AD42"/>
    <mergeCell ref="AE42:AF42"/>
    <mergeCell ref="AH42:AI42"/>
    <mergeCell ref="AJ42:AK42"/>
    <mergeCell ref="AM42:AN42"/>
    <mergeCell ref="AO42:AP42"/>
    <mergeCell ref="S40:T40"/>
    <mergeCell ref="U40:V40"/>
    <mergeCell ref="X40:Y40"/>
    <mergeCell ref="Z40:AA40"/>
    <mergeCell ref="AC40:AD40"/>
    <mergeCell ref="AE40:AF40"/>
    <mergeCell ref="AH40:AI40"/>
    <mergeCell ref="AJ40:AK40"/>
    <mergeCell ref="AM40:AN40"/>
    <mergeCell ref="AO43:AP43"/>
    <mergeCell ref="S43:T43"/>
    <mergeCell ref="AO38:AP38"/>
    <mergeCell ref="S39:T39"/>
    <mergeCell ref="U39:V39"/>
    <mergeCell ref="X39:Y39"/>
    <mergeCell ref="Z39:AA39"/>
    <mergeCell ref="AC39:AD39"/>
    <mergeCell ref="AE39:AF39"/>
    <mergeCell ref="AH39:AI39"/>
    <mergeCell ref="AJ39:AK39"/>
    <mergeCell ref="AM39:AN39"/>
    <mergeCell ref="AO39:AP39"/>
    <mergeCell ref="S38:T38"/>
    <mergeCell ref="U38:V38"/>
    <mergeCell ref="X38:Y38"/>
    <mergeCell ref="Z38:AA38"/>
    <mergeCell ref="AC38:AD38"/>
    <mergeCell ref="AE38:AF38"/>
    <mergeCell ref="AH38:AI38"/>
    <mergeCell ref="AJ38:AK38"/>
    <mergeCell ref="AM38:AN38"/>
    <mergeCell ref="AO36:AP36"/>
    <mergeCell ref="S37:T37"/>
    <mergeCell ref="U37:V37"/>
    <mergeCell ref="X37:Y37"/>
    <mergeCell ref="Z37:AA37"/>
    <mergeCell ref="AC37:AD37"/>
    <mergeCell ref="AE37:AF37"/>
    <mergeCell ref="AH37:AI37"/>
    <mergeCell ref="AJ37:AK37"/>
    <mergeCell ref="AM37:AN37"/>
    <mergeCell ref="AO37:AP37"/>
    <mergeCell ref="S36:T36"/>
    <mergeCell ref="U36:V36"/>
    <mergeCell ref="X36:Y36"/>
    <mergeCell ref="Z36:AA36"/>
    <mergeCell ref="AC36:AD36"/>
    <mergeCell ref="AE36:AF36"/>
    <mergeCell ref="AH36:AI36"/>
    <mergeCell ref="AJ36:AK36"/>
    <mergeCell ref="AM36:AN36"/>
    <mergeCell ref="AO34:AP34"/>
    <mergeCell ref="S35:T35"/>
    <mergeCell ref="U35:V35"/>
    <mergeCell ref="X35:Y35"/>
    <mergeCell ref="Z35:AA35"/>
    <mergeCell ref="AC35:AD35"/>
    <mergeCell ref="AE35:AF35"/>
    <mergeCell ref="AH35:AI35"/>
    <mergeCell ref="AJ35:AK35"/>
    <mergeCell ref="AM35:AN35"/>
    <mergeCell ref="AO35:AP35"/>
    <mergeCell ref="S34:T34"/>
    <mergeCell ref="U34:V34"/>
    <mergeCell ref="X34:Y34"/>
    <mergeCell ref="Z34:AA34"/>
    <mergeCell ref="AC34:AD34"/>
    <mergeCell ref="AE34:AF34"/>
    <mergeCell ref="AH34:AI34"/>
    <mergeCell ref="AJ34:AK34"/>
    <mergeCell ref="AM34:AN34"/>
    <mergeCell ref="AO32:AP32"/>
    <mergeCell ref="S33:T33"/>
    <mergeCell ref="U33:V33"/>
    <mergeCell ref="X33:Y33"/>
    <mergeCell ref="Z33:AA33"/>
    <mergeCell ref="AC33:AD33"/>
    <mergeCell ref="AE33:AF33"/>
    <mergeCell ref="AH33:AI33"/>
    <mergeCell ref="AJ33:AK33"/>
    <mergeCell ref="AM33:AN33"/>
    <mergeCell ref="AO33:AP33"/>
    <mergeCell ref="S32:T32"/>
    <mergeCell ref="U32:V32"/>
    <mergeCell ref="X32:Y32"/>
    <mergeCell ref="Z32:AA32"/>
    <mergeCell ref="AC32:AD32"/>
    <mergeCell ref="AE32:AF32"/>
    <mergeCell ref="AH32:AI32"/>
    <mergeCell ref="AJ32:AK32"/>
    <mergeCell ref="AM32:AN32"/>
    <mergeCell ref="AO30:AP30"/>
    <mergeCell ref="S31:T31"/>
    <mergeCell ref="U31:V31"/>
    <mergeCell ref="X31:Y31"/>
    <mergeCell ref="Z31:AA31"/>
    <mergeCell ref="AC31:AD31"/>
    <mergeCell ref="AE31:AF31"/>
    <mergeCell ref="AH31:AI31"/>
    <mergeCell ref="AJ31:AK31"/>
    <mergeCell ref="AM31:AN31"/>
    <mergeCell ref="AO31:AP31"/>
    <mergeCell ref="S30:T30"/>
    <mergeCell ref="U30:V30"/>
    <mergeCell ref="X30:Y30"/>
    <mergeCell ref="Z30:AA30"/>
    <mergeCell ref="AC30:AD30"/>
    <mergeCell ref="AE30:AF30"/>
    <mergeCell ref="AH30:AI30"/>
    <mergeCell ref="AJ30:AK30"/>
    <mergeCell ref="AM30:AN30"/>
    <mergeCell ref="AM27:AN27"/>
    <mergeCell ref="AO27:AP27"/>
    <mergeCell ref="AO28:AP28"/>
    <mergeCell ref="S29:T29"/>
    <mergeCell ref="U29:V29"/>
    <mergeCell ref="X29:Y29"/>
    <mergeCell ref="Z29:AA29"/>
    <mergeCell ref="AC29:AD29"/>
    <mergeCell ref="AE29:AF29"/>
    <mergeCell ref="AH29:AI29"/>
    <mergeCell ref="AJ29:AK29"/>
    <mergeCell ref="AM29:AN29"/>
    <mergeCell ref="AO29:AP29"/>
    <mergeCell ref="S28:T28"/>
    <mergeCell ref="U28:V28"/>
    <mergeCell ref="X28:Y28"/>
    <mergeCell ref="Z28:AA28"/>
    <mergeCell ref="AC28:AD28"/>
    <mergeCell ref="AE28:AF28"/>
    <mergeCell ref="AH28:AI28"/>
    <mergeCell ref="AJ28:AK28"/>
    <mergeCell ref="AM28:AN28"/>
    <mergeCell ref="S27:T27"/>
    <mergeCell ref="U27:V27"/>
    <mergeCell ref="AM25:AN25"/>
    <mergeCell ref="AO25:AP25"/>
    <mergeCell ref="S26:T26"/>
    <mergeCell ref="U26:V26"/>
    <mergeCell ref="X26:Y26"/>
    <mergeCell ref="Z26:AA26"/>
    <mergeCell ref="AC26:AD26"/>
    <mergeCell ref="AE26:AF26"/>
    <mergeCell ref="AH26:AI26"/>
    <mergeCell ref="AJ26:AK26"/>
    <mergeCell ref="AM26:AN26"/>
    <mergeCell ref="AO26:AP26"/>
    <mergeCell ref="S25:T25"/>
    <mergeCell ref="U25:V25"/>
    <mergeCell ref="X25:Y25"/>
    <mergeCell ref="Z25:AA25"/>
    <mergeCell ref="AC25:AD25"/>
    <mergeCell ref="AE25:AF25"/>
    <mergeCell ref="AH25:AI25"/>
    <mergeCell ref="AJ25:AK25"/>
    <mergeCell ref="AM23:AN23"/>
    <mergeCell ref="AO23:AP23"/>
    <mergeCell ref="S24:T24"/>
    <mergeCell ref="U24:V24"/>
    <mergeCell ref="X24:Y24"/>
    <mergeCell ref="Z24:AA24"/>
    <mergeCell ref="AC24:AD24"/>
    <mergeCell ref="AE24:AF24"/>
    <mergeCell ref="AH24:AI24"/>
    <mergeCell ref="AJ24:AK24"/>
    <mergeCell ref="AM24:AN24"/>
    <mergeCell ref="AO24:AP24"/>
    <mergeCell ref="AI9:AK9"/>
    <mergeCell ref="AJ23:AK23"/>
    <mergeCell ref="T11:V11"/>
    <mergeCell ref="AD12:AF12"/>
    <mergeCell ref="X27:Y27"/>
    <mergeCell ref="Z27:AA27"/>
    <mergeCell ref="AC27:AD27"/>
    <mergeCell ref="AE27:AF27"/>
    <mergeCell ref="AH27:AI27"/>
    <mergeCell ref="AJ27:AK27"/>
    <mergeCell ref="S23:T23"/>
    <mergeCell ref="U23:V23"/>
    <mergeCell ref="X23:Y23"/>
    <mergeCell ref="Z23:AA23"/>
    <mergeCell ref="AC23:AD23"/>
    <mergeCell ref="AE23:AF23"/>
    <mergeCell ref="AH23:AI23"/>
    <mergeCell ref="T12:V12"/>
    <mergeCell ref="T13:V13"/>
    <mergeCell ref="T14:V14"/>
    <mergeCell ref="T15:V15"/>
    <mergeCell ref="AM6:AN6"/>
    <mergeCell ref="A9:A21"/>
    <mergeCell ref="B9:B10"/>
    <mergeCell ref="C9:C10"/>
    <mergeCell ref="S9:S10"/>
    <mergeCell ref="T9:V9"/>
    <mergeCell ref="AH5:AI5"/>
    <mergeCell ref="AM5:AN5"/>
    <mergeCell ref="S6:T6"/>
    <mergeCell ref="X6:Y6"/>
    <mergeCell ref="AC6:AD6"/>
    <mergeCell ref="AM9:AM10"/>
    <mergeCell ref="AN9:AP9"/>
    <mergeCell ref="K5:M5"/>
    <mergeCell ref="K6:M6"/>
    <mergeCell ref="U4:V7"/>
    <mergeCell ref="Z4:AA7"/>
    <mergeCell ref="AE4:AF7"/>
    <mergeCell ref="AJ4:AK7"/>
    <mergeCell ref="X9:X10"/>
    <mergeCell ref="Y9:AA9"/>
    <mergeCell ref="AC9:AC10"/>
    <mergeCell ref="AD9:AF9"/>
    <mergeCell ref="AH9:AH10"/>
    <mergeCell ref="X2:AA2"/>
    <mergeCell ref="AC2:AF2"/>
    <mergeCell ref="AH2:AK2"/>
    <mergeCell ref="AM2:AP2"/>
    <mergeCell ref="N4:N6"/>
    <mergeCell ref="AO3:AP3"/>
    <mergeCell ref="S4:T4"/>
    <mergeCell ref="X4:Y4"/>
    <mergeCell ref="AC4:AD4"/>
    <mergeCell ref="S3:T3"/>
    <mergeCell ref="U3:V3"/>
    <mergeCell ref="X3:Y3"/>
    <mergeCell ref="Z3:AA3"/>
    <mergeCell ref="AC3:AD3"/>
    <mergeCell ref="AH4:AI4"/>
    <mergeCell ref="AM4:AN4"/>
    <mergeCell ref="S5:T5"/>
    <mergeCell ref="X5:Y5"/>
    <mergeCell ref="AC5:AD5"/>
    <mergeCell ref="AE3:AF3"/>
    <mergeCell ref="AH3:AI3"/>
    <mergeCell ref="AJ3:AK3"/>
    <mergeCell ref="AM3:AN3"/>
    <mergeCell ref="AH6:AI6"/>
    <mergeCell ref="K26:M26"/>
    <mergeCell ref="K27:M27"/>
    <mergeCell ref="K28:M28"/>
    <mergeCell ref="K29:M29"/>
    <mergeCell ref="K30:M30"/>
    <mergeCell ref="K31:M31"/>
    <mergeCell ref="K32:M32"/>
    <mergeCell ref="A2:C2"/>
    <mergeCell ref="S2:V2"/>
    <mergeCell ref="A3:A7"/>
    <mergeCell ref="K3:M3"/>
    <mergeCell ref="K4:M4"/>
    <mergeCell ref="K9:M9"/>
    <mergeCell ref="K23:M23"/>
    <mergeCell ref="A42:A48"/>
    <mergeCell ref="B46:B48"/>
    <mergeCell ref="K57:M62"/>
    <mergeCell ref="K55:M56"/>
    <mergeCell ref="K33:M33"/>
    <mergeCell ref="K34:M34"/>
    <mergeCell ref="K35:M35"/>
    <mergeCell ref="K36:M36"/>
    <mergeCell ref="K38:M38"/>
    <mergeCell ref="K39:M39"/>
    <mergeCell ref="K40:M40"/>
    <mergeCell ref="A23:A40"/>
    <mergeCell ref="A55:A62"/>
    <mergeCell ref="B55:B56"/>
    <mergeCell ref="C55:C56"/>
    <mergeCell ref="A50:A53"/>
    <mergeCell ref="K53:M53"/>
    <mergeCell ref="G57:G62"/>
    <mergeCell ref="H57:H62"/>
    <mergeCell ref="I57:I62"/>
    <mergeCell ref="K51:M51"/>
    <mergeCell ref="K52:M52"/>
    <mergeCell ref="K24:M24"/>
    <mergeCell ref="K25:M25"/>
  </mergeCells>
  <conditionalFormatting sqref="K57">
    <cfRule type="cellIs" dxfId="15" priority="3" operator="equal">
      <formula>0</formula>
    </cfRule>
    <cfRule type="cellIs" dxfId="14" priority="4" operator="lessThan">
      <formula>2</formula>
    </cfRule>
  </conditionalFormatting>
  <conditionalFormatting sqref="O72">
    <cfRule type="cellIs" dxfId="13" priority="1" operator="equal">
      <formula>"Operatore NQ"</formula>
    </cfRule>
    <cfRule type="cellIs" dxfId="12" priority="2" operator="notEqual">
      <formula>"Operatore NQ"</formula>
    </cfRule>
  </conditionalFormatting>
  <dataValidations count="1">
    <dataValidation type="list" allowBlank="1" showInputMessage="1" showErrorMessage="1" sqref="K4:M6" xr:uid="{00000000-0002-0000-0100-000000000000}">
      <formula1>"I, II, III, III-bis, IV, IV-bis, V, VI, VII, VIII"</formula1>
    </dataValidation>
  </dataValidations>
  <pageMargins left="0" right="0" top="0" bottom="0" header="0" footer="0"/>
  <pageSetup paperSize="8" scale="70" orientation="portrait" r:id="rId1"/>
  <headerFooter>
    <oddFooter>&amp;LGennaio 2020 - v1</oddFooter>
  </headerFooter>
  <colBreaks count="1" manualBreakCount="1">
    <brk id="13" max="1048575" man="1"/>
  </colBreaks>
  <ignoredErrors>
    <ignoredError sqref="AJ30 AE3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7"/>
  <sheetViews>
    <sheetView showGridLines="0" showWhiteSpace="0" topLeftCell="A3" zoomScale="90" zoomScaleNormal="90" zoomScaleSheetLayoutView="100" workbookViewId="0">
      <selection activeCell="F15" sqref="F15"/>
    </sheetView>
  </sheetViews>
  <sheetFormatPr defaultColWidth="9.140625" defaultRowHeight="15"/>
  <cols>
    <col min="1" max="2" width="9.140625" style="23"/>
    <col min="3" max="3" width="83" style="24" customWidth="1"/>
    <col min="4" max="4" width="2.85546875" style="18" customWidth="1"/>
    <col min="5" max="5" width="16.42578125" style="18" customWidth="1"/>
    <col min="6" max="6" width="16.5703125" style="17" customWidth="1"/>
    <col min="7" max="7" width="2.42578125" style="17" hidden="1" customWidth="1"/>
    <col min="8" max="8" width="17.140625" style="17" hidden="1" customWidth="1"/>
    <col min="9" max="9" width="12.7109375" style="17" hidden="1" customWidth="1"/>
    <col min="10" max="10" width="9.140625" style="17" hidden="1" customWidth="1"/>
    <col min="11" max="13" width="9.140625" style="17"/>
    <col min="14" max="16384" width="9.140625" style="23"/>
  </cols>
  <sheetData>
    <row r="1" spans="1:8" ht="57" customHeight="1">
      <c r="A1" s="361" t="s">
        <v>299</v>
      </c>
      <c r="B1" s="362"/>
      <c r="C1" s="363"/>
      <c r="E1" s="416" t="str">
        <f>IF(Istanza!E183&lt;&gt;"SI","Selezionare sull'istanza l'opzione Lavori Secondari. Se non di interesse, non compilare il questionario",IF(AND(Istanza!E183="SI",Istanza!C201="",Istanza!E201="",Istanza!G201="",Istanza!C203="",Istanza!E203="",Istanza!G203="",Istanza!C205="",Istanza!E205="",Istanza!G205="",Istanza!C207=""),"Selezionare almeno una tra le Categorie Lavori Secondari",""))</f>
        <v>Selezionare sull'istanza l'opzione Lavori Secondari. Se non di interesse, non compilare il questionario</v>
      </c>
      <c r="F1" s="416"/>
    </row>
    <row r="2" spans="1:8" ht="65.25" customHeight="1">
      <c r="A2" s="346" t="s">
        <v>143</v>
      </c>
      <c r="B2" s="122" t="s">
        <v>144</v>
      </c>
      <c r="C2" s="123" t="s">
        <v>342</v>
      </c>
      <c r="E2" s="59" t="s">
        <v>146</v>
      </c>
      <c r="F2" s="117" t="s">
        <v>147</v>
      </c>
    </row>
    <row r="3" spans="1:8">
      <c r="A3" s="347"/>
      <c r="B3" s="124" t="s">
        <v>148</v>
      </c>
      <c r="C3" s="125" t="s">
        <v>156</v>
      </c>
      <c r="E3" s="58" t="s">
        <v>306</v>
      </c>
      <c r="F3" s="118" t="str">
        <f>IF(Istanza!C207&lt;&gt;"",Istanza!C207,"")</f>
        <v/>
      </c>
    </row>
    <row r="4" spans="1:8">
      <c r="A4" s="347"/>
      <c r="B4" s="124" t="s">
        <v>153</v>
      </c>
      <c r="C4" s="125" t="s">
        <v>255</v>
      </c>
      <c r="E4" s="58" t="s">
        <v>306</v>
      </c>
      <c r="F4" s="118" t="str">
        <f>IF(Istanza!E201&lt;&gt;"",Istanza!E201,"")</f>
        <v/>
      </c>
    </row>
    <row r="5" spans="1:8">
      <c r="A5" s="347"/>
      <c r="B5" s="124" t="s">
        <v>155</v>
      </c>
      <c r="C5" s="125" t="s">
        <v>256</v>
      </c>
      <c r="E5" s="58" t="s">
        <v>306</v>
      </c>
      <c r="F5" s="118" t="str">
        <f>IF(Istanza!G201&lt;&gt;"",Istanza!G201,"")</f>
        <v/>
      </c>
    </row>
    <row r="6" spans="1:8">
      <c r="A6" s="347"/>
      <c r="B6" s="124" t="s">
        <v>353</v>
      </c>
      <c r="C6" s="125" t="s">
        <v>257</v>
      </c>
      <c r="E6" s="58" t="s">
        <v>306</v>
      </c>
      <c r="F6" s="118" t="str">
        <f>IF(Istanza!C203&lt;&gt;"",Istanza!C203,"")</f>
        <v/>
      </c>
      <c r="H6" s="165"/>
    </row>
    <row r="7" spans="1:8">
      <c r="A7" s="347"/>
      <c r="B7" s="124" t="s">
        <v>354</v>
      </c>
      <c r="C7" s="125" t="s">
        <v>258</v>
      </c>
      <c r="E7" s="58" t="s">
        <v>306</v>
      </c>
      <c r="F7" s="118" t="str">
        <f>IF(Istanza!E203&lt;&gt;"",Istanza!E203,"")</f>
        <v/>
      </c>
    </row>
    <row r="8" spans="1:8">
      <c r="A8" s="347"/>
      <c r="B8" s="124" t="s">
        <v>355</v>
      </c>
      <c r="C8" s="125" t="s">
        <v>259</v>
      </c>
      <c r="E8" s="58" t="s">
        <v>306</v>
      </c>
      <c r="F8" s="118" t="str">
        <f>IF(Istanza!G203&lt;&gt;"",Istanza!G203,"")</f>
        <v/>
      </c>
    </row>
    <row r="9" spans="1:8">
      <c r="A9" s="347"/>
      <c r="B9" s="124" t="s">
        <v>356</v>
      </c>
      <c r="C9" s="125" t="s">
        <v>260</v>
      </c>
      <c r="E9" s="58" t="s">
        <v>306</v>
      </c>
      <c r="F9" s="118" t="str">
        <f>IF(Istanza!C205&lt;&gt;"",Istanza!C205,"")</f>
        <v/>
      </c>
    </row>
    <row r="10" spans="1:8">
      <c r="A10" s="347"/>
      <c r="B10" s="124" t="s">
        <v>357</v>
      </c>
      <c r="C10" s="125" t="s">
        <v>261</v>
      </c>
      <c r="E10" s="58" t="s">
        <v>306</v>
      </c>
      <c r="F10" s="118" t="str">
        <f>IF(Istanza!E205&lt;&gt;"",Istanza!E205,"")</f>
        <v/>
      </c>
    </row>
    <row r="11" spans="1:8">
      <c r="A11" s="347"/>
      <c r="B11" s="124" t="s">
        <v>358</v>
      </c>
      <c r="C11" s="125" t="s">
        <v>262</v>
      </c>
      <c r="E11" s="58" t="s">
        <v>306</v>
      </c>
      <c r="F11" s="118" t="str">
        <f>IF(Istanza!G205&lt;&gt;"",Istanza!G205,"")</f>
        <v/>
      </c>
    </row>
    <row r="12" spans="1:8">
      <c r="A12" s="348"/>
      <c r="B12" s="124" t="s">
        <v>359</v>
      </c>
      <c r="C12" s="125" t="s">
        <v>263</v>
      </c>
      <c r="E12" s="58" t="s">
        <v>306</v>
      </c>
      <c r="F12" s="118" t="str">
        <f>IF(Istanza!C201&lt;&gt;"",Istanza!C201,"")</f>
        <v/>
      </c>
    </row>
    <row r="13" spans="1:8">
      <c r="A13" s="20"/>
      <c r="B13" s="20"/>
      <c r="C13" s="23"/>
      <c r="F13" s="22"/>
    </row>
    <row r="14" spans="1:8" ht="48" customHeight="1">
      <c r="A14" s="369" t="s">
        <v>220</v>
      </c>
      <c r="B14" s="271" t="s">
        <v>360</v>
      </c>
      <c r="C14" s="113" t="s">
        <v>411</v>
      </c>
      <c r="D14" s="34"/>
      <c r="E14" s="96" t="s">
        <v>222</v>
      </c>
      <c r="F14" s="119" t="s">
        <v>332</v>
      </c>
    </row>
    <row r="15" spans="1:8" ht="67.5" customHeight="1">
      <c r="A15" s="369"/>
      <c r="B15" s="272" t="s">
        <v>361</v>
      </c>
      <c r="C15" s="115" t="s">
        <v>416</v>
      </c>
      <c r="D15" s="34"/>
      <c r="E15" s="57">
        <v>0.3</v>
      </c>
      <c r="F15" s="120"/>
      <c r="H15" s="17" t="str">
        <f>IF(F15&lt;30%,"Operatore NQ","")</f>
        <v>Operatore NQ</v>
      </c>
    </row>
    <row r="16" spans="1:8" ht="69.75" customHeight="1">
      <c r="A16" s="369"/>
      <c r="B16" s="272" t="s">
        <v>362</v>
      </c>
      <c r="C16" s="116" t="s">
        <v>417</v>
      </c>
      <c r="D16" s="34"/>
      <c r="E16" s="57">
        <v>0.15</v>
      </c>
      <c r="F16" s="120"/>
      <c r="H16" s="17" t="str">
        <f>IF(F16&lt;15%,"Operatore NQ","")</f>
        <v>Operatore NQ</v>
      </c>
    </row>
    <row r="17" spans="1:8" ht="82.5" customHeight="1">
      <c r="A17" s="369"/>
      <c r="B17" s="272" t="s">
        <v>363</v>
      </c>
      <c r="C17" s="116" t="s">
        <v>418</v>
      </c>
      <c r="D17" s="34"/>
      <c r="E17" s="57">
        <v>0.2</v>
      </c>
      <c r="F17" s="120"/>
      <c r="H17" s="17" t="str">
        <f>IF(F17&lt;20%,"Operatore NQ","")</f>
        <v>Operatore NQ</v>
      </c>
    </row>
    <row r="18" spans="1:8" ht="62.25" customHeight="1">
      <c r="A18" s="369"/>
      <c r="B18" s="411" t="s">
        <v>290</v>
      </c>
      <c r="C18" s="399" t="s">
        <v>349</v>
      </c>
      <c r="D18" s="400"/>
      <c r="E18" s="400"/>
      <c r="F18" s="400"/>
    </row>
    <row r="19" spans="1:8" ht="38.25" customHeight="1">
      <c r="A19" s="369"/>
      <c r="B19" s="411"/>
      <c r="C19" s="401" t="s">
        <v>291</v>
      </c>
      <c r="D19" s="400"/>
      <c r="E19" s="400"/>
      <c r="F19" s="400"/>
    </row>
    <row r="20" spans="1:8" ht="43.5" customHeight="1">
      <c r="A20" s="369"/>
      <c r="B20" s="411"/>
      <c r="C20" s="412" t="s">
        <v>408</v>
      </c>
      <c r="D20" s="400"/>
      <c r="E20" s="400"/>
      <c r="F20" s="400"/>
    </row>
    <row r="21" spans="1:8">
      <c r="A21" s="20"/>
      <c r="B21" s="20"/>
      <c r="C21" s="21"/>
      <c r="F21" s="18"/>
    </row>
    <row r="22" spans="1:8" ht="34.5" customHeight="1">
      <c r="A22" s="413" t="s">
        <v>226</v>
      </c>
      <c r="B22" s="111" t="s">
        <v>364</v>
      </c>
      <c r="C22" s="110" t="s">
        <v>228</v>
      </c>
      <c r="E22" s="95" t="s">
        <v>229</v>
      </c>
      <c r="F22" s="121" t="s">
        <v>253</v>
      </c>
    </row>
    <row r="23" spans="1:8" ht="23.25" customHeight="1">
      <c r="A23" s="414"/>
      <c r="B23" s="112" t="s">
        <v>365</v>
      </c>
      <c r="C23" s="114" t="s">
        <v>232</v>
      </c>
      <c r="E23" s="98" t="s">
        <v>305</v>
      </c>
      <c r="F23" s="118" t="str">
        <f>IF(Istanza!E141="SI","SI","NO")</f>
        <v>NO</v>
      </c>
      <c r="H23" s="17" t="str">
        <f>IF(F23&lt;&gt;"SI","Operatore NQ","")</f>
        <v>Operatore NQ</v>
      </c>
    </row>
    <row r="24" spans="1:8" ht="23.25" customHeight="1">
      <c r="A24" s="414"/>
      <c r="B24" s="112" t="s">
        <v>366</v>
      </c>
      <c r="C24" s="114" t="s">
        <v>235</v>
      </c>
      <c r="E24" s="98" t="s">
        <v>304</v>
      </c>
      <c r="F24" s="118" t="str">
        <f>IF(Istanza!E142="SI","SI","NO")</f>
        <v>NO</v>
      </c>
    </row>
    <row r="25" spans="1:8" ht="23.25" customHeight="1">
      <c r="A25" s="415"/>
      <c r="B25" s="112" t="s">
        <v>367</v>
      </c>
      <c r="C25" s="114" t="s">
        <v>394</v>
      </c>
      <c r="E25" s="98" t="s">
        <v>305</v>
      </c>
      <c r="F25" s="118" t="str">
        <f>IF(Istanza!E140="SI","SI","NO")</f>
        <v>NO</v>
      </c>
      <c r="H25" s="17" t="str">
        <f>IF(F25&lt;&gt;"SI","Operatore NQ","")</f>
        <v>Operatore NQ</v>
      </c>
    </row>
    <row r="26" spans="1:8">
      <c r="A26" s="20"/>
      <c r="B26" s="126"/>
      <c r="C26" s="127"/>
      <c r="F26" s="18"/>
    </row>
    <row r="27" spans="1:8" ht="44.25" customHeight="1">
      <c r="A27" s="349" t="s">
        <v>238</v>
      </c>
      <c r="B27" s="397" t="s">
        <v>239</v>
      </c>
      <c r="C27" s="398" t="s">
        <v>336</v>
      </c>
      <c r="D27" s="97"/>
      <c r="E27" s="402" t="s">
        <v>160</v>
      </c>
      <c r="F27" s="407" t="s">
        <v>240</v>
      </c>
    </row>
    <row r="28" spans="1:8" ht="15" customHeight="1">
      <c r="A28" s="350"/>
      <c r="B28" s="397"/>
      <c r="C28" s="398"/>
      <c r="D28" s="97"/>
      <c r="E28" s="403"/>
      <c r="F28" s="407"/>
      <c r="H28" s="17" t="str">
        <f>IF(F29&lt;2,"Operatore NQ","")</f>
        <v>Operatore NQ</v>
      </c>
    </row>
    <row r="29" spans="1:8">
      <c r="A29" s="350"/>
      <c r="B29" s="112" t="s">
        <v>241</v>
      </c>
      <c r="C29" s="116" t="s">
        <v>242</v>
      </c>
      <c r="D29" s="97"/>
      <c r="E29" s="404">
        <v>2</v>
      </c>
      <c r="F29" s="408">
        <f>COUNTIF(Istanza!L172:N175,"SI")</f>
        <v>0</v>
      </c>
    </row>
    <row r="30" spans="1:8">
      <c r="A30" s="350"/>
      <c r="B30" s="112" t="s">
        <v>243</v>
      </c>
      <c r="C30" s="116" t="s">
        <v>244</v>
      </c>
      <c r="D30" s="97"/>
      <c r="E30" s="405"/>
      <c r="F30" s="409"/>
    </row>
    <row r="31" spans="1:8">
      <c r="A31" s="350"/>
      <c r="B31" s="112" t="s">
        <v>245</v>
      </c>
      <c r="C31" s="116" t="s">
        <v>246</v>
      </c>
      <c r="D31" s="97"/>
      <c r="E31" s="405"/>
      <c r="F31" s="409"/>
    </row>
    <row r="32" spans="1:8">
      <c r="A32" s="350"/>
      <c r="B32" s="112" t="s">
        <v>247</v>
      </c>
      <c r="C32" s="116" t="s">
        <v>248</v>
      </c>
      <c r="D32" s="97"/>
      <c r="E32" s="405"/>
      <c r="F32" s="409"/>
    </row>
    <row r="33" spans="1:9">
      <c r="A33" s="350"/>
      <c r="B33" s="112" t="s">
        <v>249</v>
      </c>
      <c r="C33" s="116" t="s">
        <v>250</v>
      </c>
      <c r="D33" s="97"/>
      <c r="E33" s="405"/>
      <c r="F33" s="409"/>
    </row>
    <row r="34" spans="1:9">
      <c r="A34" s="351"/>
      <c r="B34" s="112" t="s">
        <v>251</v>
      </c>
      <c r="C34" s="116" t="s">
        <v>252</v>
      </c>
      <c r="D34" s="97"/>
      <c r="E34" s="406"/>
      <c r="F34" s="410"/>
    </row>
    <row r="37" spans="1:9" ht="30" customHeight="1">
      <c r="H37" s="50" t="s">
        <v>377</v>
      </c>
      <c r="I37" s="50" t="str">
        <f>IF(COUNTIF(H3:H34,"Operatore NQ"),"Operatore NQ","Qualificato")</f>
        <v>Operatore NQ</v>
      </c>
    </row>
  </sheetData>
  <sheetProtection password="F220" sheet="1" objects="1" scenarios="1" selectLockedCells="1"/>
  <mergeCells count="16">
    <mergeCell ref="A1:C1"/>
    <mergeCell ref="A14:A20"/>
    <mergeCell ref="B18:B20"/>
    <mergeCell ref="C20:F20"/>
    <mergeCell ref="A22:A25"/>
    <mergeCell ref="E1:F1"/>
    <mergeCell ref="A27:A34"/>
    <mergeCell ref="B27:B28"/>
    <mergeCell ref="C27:C28"/>
    <mergeCell ref="A2:A12"/>
    <mergeCell ref="C18:F18"/>
    <mergeCell ref="C19:F19"/>
    <mergeCell ref="E27:E28"/>
    <mergeCell ref="E29:E34"/>
    <mergeCell ref="F27:F28"/>
    <mergeCell ref="F29:F34"/>
  </mergeCells>
  <conditionalFormatting sqref="F29">
    <cfRule type="cellIs" dxfId="11" priority="3" operator="equal">
      <formula>0</formula>
    </cfRule>
    <cfRule type="cellIs" dxfId="10" priority="4" operator="lessThan">
      <formula>2</formula>
    </cfRule>
  </conditionalFormatting>
  <conditionalFormatting sqref="I37">
    <cfRule type="cellIs" dxfId="9" priority="1" operator="equal">
      <formula>"Operatore NQ"</formula>
    </cfRule>
    <cfRule type="cellIs" dxfId="8" priority="2" operator="equal">
      <formula>"Qualificato"</formula>
    </cfRule>
  </conditionalFormatting>
  <printOptions horizontalCentered="1" verticalCentered="1"/>
  <pageMargins left="0" right="0" top="0" bottom="0" header="0" footer="0"/>
  <pageSetup paperSize="8" fitToWidth="0" orientation="portrait" r:id="rId1"/>
  <headerFooter>
    <oddFooter>&amp;LGennaio 2020 - v1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52"/>
  <sheetViews>
    <sheetView showGridLines="0" zoomScale="90" zoomScaleNormal="90" zoomScaleSheetLayoutView="85" workbookViewId="0">
      <pane ySplit="2" topLeftCell="A4" activePane="bottomLeft" state="frozen"/>
      <selection activeCell="C285" sqref="C285"/>
      <selection pane="bottomLeft" activeCell="K4" sqref="K4:M4"/>
    </sheetView>
  </sheetViews>
  <sheetFormatPr defaultColWidth="9.140625" defaultRowHeight="18.75"/>
  <cols>
    <col min="1" max="1" width="10.85546875" style="37" customWidth="1"/>
    <col min="2" max="2" width="10.140625" style="23" customWidth="1"/>
    <col min="3" max="3" width="83.5703125" style="24" customWidth="1"/>
    <col min="4" max="4" width="4.140625" style="213" customWidth="1"/>
    <col min="5" max="5" width="12.7109375" style="213" customWidth="1"/>
    <col min="6" max="8" width="13.140625" style="213" customWidth="1"/>
    <col min="9" max="9" width="13" style="213" customWidth="1"/>
    <col min="10" max="10" width="4.42578125" style="213" customWidth="1"/>
    <col min="11" max="11" width="12.5703125" style="222" customWidth="1"/>
    <col min="12" max="12" width="13" style="222" customWidth="1"/>
    <col min="13" max="13" width="14.28515625" style="222" customWidth="1"/>
    <col min="14" max="14" width="18.7109375" style="222" hidden="1" customWidth="1"/>
    <col min="15" max="15" width="13.5703125" style="222" hidden="1" customWidth="1"/>
    <col min="16" max="16" width="15.28515625" style="222" hidden="1" customWidth="1"/>
    <col min="17" max="17" width="8" style="222" hidden="1" customWidth="1"/>
    <col min="18" max="18" width="4" style="222" hidden="1" customWidth="1"/>
    <col min="19" max="19" width="8.85546875" style="222" hidden="1" customWidth="1"/>
    <col min="20" max="22" width="8" style="222" hidden="1" customWidth="1"/>
    <col min="23" max="23" width="0.85546875" style="222" hidden="1" customWidth="1"/>
    <col min="24" max="24" width="8.5703125" style="222" hidden="1" customWidth="1"/>
    <col min="25" max="27" width="8" style="222" hidden="1" customWidth="1"/>
    <col min="28" max="28" width="0.85546875" style="222" hidden="1" customWidth="1"/>
    <col min="29" max="31" width="8" style="222" hidden="1" customWidth="1"/>
    <col min="32" max="32" width="7.140625" style="222" hidden="1" customWidth="1"/>
    <col min="33" max="33" width="2" style="222" hidden="1" customWidth="1"/>
    <col min="34" max="34" width="8.7109375" style="222" hidden="1" customWidth="1"/>
    <col min="35" max="37" width="8" style="222" hidden="1" customWidth="1"/>
    <col min="38" max="38" width="0.85546875" style="222" hidden="1" customWidth="1"/>
    <col min="39" max="42" width="8" style="222" hidden="1" customWidth="1"/>
    <col min="43" max="43" width="9.140625" style="222" hidden="1" customWidth="1"/>
    <col min="44" max="44" width="9.140625" style="222" customWidth="1"/>
    <col min="45" max="53" width="9.140625" style="222"/>
    <col min="54" max="16384" width="9.140625" style="23"/>
  </cols>
  <sheetData>
    <row r="1" spans="1:53" ht="21.75" thickBot="1">
      <c r="E1" s="394" t="s">
        <v>318</v>
      </c>
      <c r="F1" s="364"/>
      <c r="G1" s="364"/>
      <c r="H1" s="364"/>
      <c r="I1" s="364"/>
    </row>
    <row r="2" spans="1:53" ht="57" customHeight="1">
      <c r="A2" s="361" t="s">
        <v>297</v>
      </c>
      <c r="B2" s="362"/>
      <c r="C2" s="363"/>
      <c r="D2" s="227"/>
      <c r="E2" s="193" t="s">
        <v>138</v>
      </c>
      <c r="F2" s="193" t="s">
        <v>139</v>
      </c>
      <c r="G2" s="193" t="s">
        <v>140</v>
      </c>
      <c r="H2" s="193" t="s">
        <v>141</v>
      </c>
      <c r="I2" s="193" t="s">
        <v>142</v>
      </c>
      <c r="J2" s="227"/>
      <c r="K2" s="389" t="str">
        <f>IF(AND(Istanza!E185="SI",Istanza!E221="SI",Istanza!E223="SI",COUNTA('Requisiti MTS-Principali'!K4:M6)&lt;&gt;3),"Indicare la classifica per tutte le categorie OG1, OG2 e OG11",IF(AND(Istanza!E185="SI",Istanza!E221="SI",OR('Requisiti MTS-Principali'!K4:M4="",'Requisiti MTS-Principali'!K5:M5="")),"Indicare la classifica per entrambe le categorie OG1 e OG11",IF(AND(Istanza!E185="SI",Istanza!E223="SI",OR('Requisiti MTS-Principali'!K5:M5="",'Requisiti MTS-Principali'!K6:M6="")),"Indicare la classifica per entrambe le categorie OG2 e OG11",IF(AND(Istanza!E185="SI",OR(Istanza!E223="",Istanza!E223="NO"),K6&lt;&gt;""),"Non è stata richiesta l'aggregazione di categorie OG2 e OG11",IF(AND(Istanza!E185="SI",OR(Istanza!E221="NO",Istanza!E221=""),K4&lt;&gt;""),"Non è stata richiesta l'aggregazione di categorie OG1 e OG11",IF(Istanza!E185&lt;&gt;"SI","Selezionare sull'istanza l'opzione Multiservice principali. Se non di interesse, non compilare il questionario",IF(AND(Istanza!E185="SI",Istanza!E221&lt;&gt;"SI",Istanza!E223&lt;&gt;"SI"),"Selezionare sull'istanza almeno una tra le aggregazioni di categorie OG1 e OG11 o OG2 e OG11","")))))))</f>
        <v>Selezionare sull'istanza l'opzione Multiservice principali. Se non di interesse, non compilare il questionario</v>
      </c>
      <c r="L2" s="389"/>
      <c r="M2" s="389"/>
      <c r="N2" s="25"/>
      <c r="O2" s="25"/>
      <c r="P2" s="25"/>
      <c r="Q2" s="25"/>
      <c r="R2" s="227"/>
      <c r="S2" s="364" t="s">
        <v>138</v>
      </c>
      <c r="T2" s="365"/>
      <c r="U2" s="365"/>
      <c r="V2" s="365"/>
      <c r="W2" s="244"/>
      <c r="X2" s="364" t="s">
        <v>139</v>
      </c>
      <c r="Y2" s="365"/>
      <c r="Z2" s="365"/>
      <c r="AA2" s="365"/>
      <c r="AB2" s="244"/>
      <c r="AC2" s="364" t="s">
        <v>140</v>
      </c>
      <c r="AD2" s="365"/>
      <c r="AE2" s="365"/>
      <c r="AF2" s="365"/>
      <c r="AG2" s="244"/>
      <c r="AH2" s="364" t="s">
        <v>141</v>
      </c>
      <c r="AI2" s="365"/>
      <c r="AJ2" s="365"/>
      <c r="AK2" s="365"/>
      <c r="AL2" s="244"/>
      <c r="AM2" s="364" t="s">
        <v>142</v>
      </c>
      <c r="AN2" s="365"/>
      <c r="AO2" s="365"/>
      <c r="AP2" s="365"/>
    </row>
    <row r="3" spans="1:53" ht="49.5" customHeight="1">
      <c r="A3" s="369" t="s">
        <v>143</v>
      </c>
      <c r="B3" s="235" t="s">
        <v>395</v>
      </c>
      <c r="C3" s="236" t="s">
        <v>145</v>
      </c>
      <c r="D3" s="228"/>
      <c r="E3" s="195"/>
      <c r="F3" s="195"/>
      <c r="G3" s="195"/>
      <c r="H3" s="195"/>
      <c r="I3" s="195"/>
      <c r="J3" s="228"/>
      <c r="K3" s="342" t="s">
        <v>147</v>
      </c>
      <c r="L3" s="342"/>
      <c r="M3" s="342"/>
      <c r="N3" s="26"/>
      <c r="O3" s="26" t="s">
        <v>303</v>
      </c>
      <c r="P3" s="26" t="s">
        <v>301</v>
      </c>
      <c r="Q3" s="26" t="s">
        <v>302</v>
      </c>
      <c r="R3" s="228"/>
      <c r="S3" s="367" t="s">
        <v>146</v>
      </c>
      <c r="T3" s="368"/>
      <c r="U3" s="367" t="s">
        <v>147</v>
      </c>
      <c r="V3" s="368"/>
      <c r="X3" s="367" t="s">
        <v>146</v>
      </c>
      <c r="Y3" s="368"/>
      <c r="Z3" s="367" t="s">
        <v>147</v>
      </c>
      <c r="AA3" s="368"/>
      <c r="AC3" s="367" t="s">
        <v>146</v>
      </c>
      <c r="AD3" s="368"/>
      <c r="AE3" s="367" t="s">
        <v>147</v>
      </c>
      <c r="AF3" s="368"/>
      <c r="AH3" s="367" t="s">
        <v>146</v>
      </c>
      <c r="AI3" s="368"/>
      <c r="AJ3" s="367" t="s">
        <v>147</v>
      </c>
      <c r="AK3" s="368"/>
      <c r="AM3" s="367" t="s">
        <v>146</v>
      </c>
      <c r="AN3" s="368"/>
      <c r="AO3" s="367" t="s">
        <v>147</v>
      </c>
      <c r="AP3" s="368"/>
    </row>
    <row r="4" spans="1:53" ht="15">
      <c r="A4" s="369"/>
      <c r="B4" s="124" t="s">
        <v>396</v>
      </c>
      <c r="C4" s="237" t="s">
        <v>149</v>
      </c>
      <c r="D4" s="212"/>
      <c r="E4" s="196" t="s">
        <v>314</v>
      </c>
      <c r="F4" s="196" t="s">
        <v>311</v>
      </c>
      <c r="G4" s="196" t="s">
        <v>315</v>
      </c>
      <c r="H4" s="196" t="s">
        <v>316</v>
      </c>
      <c r="I4" s="196" t="s">
        <v>317</v>
      </c>
      <c r="J4" s="212"/>
      <c r="K4" s="425"/>
      <c r="L4" s="425"/>
      <c r="M4" s="425"/>
      <c r="N4" s="30"/>
      <c r="O4" s="26" t="str">
        <f>IF(K4="I","Operatore NQ",IF(K4="II",2,IF(K4="III",3,IF(K4="III-bis",3.1,IF(K4="IV",4,IF(K4="IV-bis",4.1,IF(K4="V",5,IF(K4="VI",6,IF(K4="VII",7,IF(K4="VIII",8,""))))))))))</f>
        <v/>
      </c>
      <c r="P4" s="26">
        <f>IF(OR(K4="",K5="",Istanza!E221&lt;&gt;"SI"),0,IF(AND(O4&lt;&gt;"Operatore NQ",O5&lt;&gt;"Operatore NQ"),MIN(O4:O5),"Operatore NQ"))</f>
        <v>0</v>
      </c>
      <c r="Q4" s="26">
        <f>IF(P5="Operatore NQ",0,IF(AND(P4="Operatore NQ",P6="Operatore NQ"),0,IF(OR(P4&lt;&gt;"Operatore NQ",P6&lt;&gt;"Operatore NQ"),MAX(P4,P6),"")))</f>
        <v>0</v>
      </c>
      <c r="R4" s="212"/>
      <c r="S4" s="379">
        <v>2</v>
      </c>
      <c r="T4" s="381"/>
      <c r="U4" s="417" t="str">
        <f>IF($Q$4&gt;=2,"X","")</f>
        <v/>
      </c>
      <c r="V4" s="418"/>
      <c r="X4" s="423" t="s">
        <v>382</v>
      </c>
      <c r="Y4" s="381"/>
      <c r="Z4" s="417" t="str">
        <f>IF($Q$4&gt;=3,"X","")</f>
        <v/>
      </c>
      <c r="AA4" s="418"/>
      <c r="AC4" s="379" t="s">
        <v>150</v>
      </c>
      <c r="AD4" s="381"/>
      <c r="AE4" s="417" t="str">
        <f>IF($Q$4&gt;=4,"X","")</f>
        <v/>
      </c>
      <c r="AF4" s="418"/>
      <c r="AH4" s="424" t="s">
        <v>151</v>
      </c>
      <c r="AI4" s="381"/>
      <c r="AJ4" s="417" t="str">
        <f>IF($Q$4&gt;=5,"X","")</f>
        <v/>
      </c>
      <c r="AK4" s="418"/>
      <c r="AM4" s="367" t="s">
        <v>152</v>
      </c>
      <c r="AN4" s="368"/>
      <c r="AO4" s="417" t="str">
        <f>IF($Q$4&gt;=7,"X","")</f>
        <v/>
      </c>
      <c r="AP4" s="418"/>
    </row>
    <row r="5" spans="1:53" ht="15">
      <c r="A5" s="369"/>
      <c r="B5" s="124" t="s">
        <v>397</v>
      </c>
      <c r="C5" s="237" t="s">
        <v>154</v>
      </c>
      <c r="D5" s="212"/>
      <c r="E5" s="196" t="s">
        <v>314</v>
      </c>
      <c r="F5" s="196" t="s">
        <v>311</v>
      </c>
      <c r="G5" s="196" t="s">
        <v>315</v>
      </c>
      <c r="H5" s="196" t="s">
        <v>316</v>
      </c>
      <c r="I5" s="196" t="s">
        <v>317</v>
      </c>
      <c r="J5" s="212"/>
      <c r="K5" s="425"/>
      <c r="L5" s="425"/>
      <c r="M5" s="425"/>
      <c r="N5" s="30"/>
      <c r="O5" s="26" t="str">
        <f t="shared" ref="O5:O6" si="0">IF(K5="I","Operatore NQ",IF(K5="II",2,IF(K5="III",3,IF(K5="III-bis",3.1,IF(K5="IV",4,IF(K5="IV-bis",4.1,IF(K5="V",5,IF(K5="VI",6,IF(K5="VII",7,IF(K5="VIII",8,""))))))))))</f>
        <v/>
      </c>
      <c r="P5" s="26" t="str">
        <f>IF(K5="","Operatore NQ",IF(COUNTA(K4:M6)&lt;2,"Operatore NQ",""))</f>
        <v>Operatore NQ</v>
      </c>
      <c r="Q5" s="26"/>
      <c r="R5" s="212"/>
      <c r="S5" s="379">
        <v>2</v>
      </c>
      <c r="T5" s="381"/>
      <c r="U5" s="419"/>
      <c r="V5" s="420"/>
      <c r="X5" s="423" t="s">
        <v>382</v>
      </c>
      <c r="Y5" s="381"/>
      <c r="Z5" s="419"/>
      <c r="AA5" s="420"/>
      <c r="AC5" s="379" t="s">
        <v>150</v>
      </c>
      <c r="AD5" s="381"/>
      <c r="AE5" s="419"/>
      <c r="AF5" s="420"/>
      <c r="AH5" s="424" t="s">
        <v>151</v>
      </c>
      <c r="AI5" s="381"/>
      <c r="AJ5" s="419"/>
      <c r="AK5" s="420"/>
      <c r="AM5" s="367" t="s">
        <v>152</v>
      </c>
      <c r="AN5" s="368"/>
      <c r="AO5" s="419"/>
      <c r="AP5" s="420"/>
    </row>
    <row r="6" spans="1:53" ht="15">
      <c r="A6" s="369"/>
      <c r="B6" s="124" t="s">
        <v>398</v>
      </c>
      <c r="C6" s="237" t="s">
        <v>156</v>
      </c>
      <c r="D6" s="212"/>
      <c r="E6" s="196" t="s">
        <v>314</v>
      </c>
      <c r="F6" s="196" t="s">
        <v>311</v>
      </c>
      <c r="G6" s="196" t="s">
        <v>315</v>
      </c>
      <c r="H6" s="196" t="s">
        <v>316</v>
      </c>
      <c r="I6" s="196" t="s">
        <v>317</v>
      </c>
      <c r="J6" s="212"/>
      <c r="K6" s="425"/>
      <c r="L6" s="425"/>
      <c r="M6" s="425"/>
      <c r="N6" s="30"/>
      <c r="O6" s="26" t="str">
        <f t="shared" si="0"/>
        <v/>
      </c>
      <c r="P6" s="26">
        <f>IF(OR(K5="",K6="",Istanza!E223&lt;&gt;"SI"),0,IF(AND(O5&lt;&gt;"Operatore NQ",O6&lt;&gt;"Operatore NQ"),MIN(O5:O6),"Operatore NQ"))</f>
        <v>0</v>
      </c>
      <c r="Q6" s="26"/>
      <c r="R6" s="212"/>
      <c r="S6" s="379">
        <v>2</v>
      </c>
      <c r="T6" s="381"/>
      <c r="U6" s="421"/>
      <c r="V6" s="422"/>
      <c r="X6" s="423" t="s">
        <v>382</v>
      </c>
      <c r="Y6" s="381"/>
      <c r="Z6" s="421"/>
      <c r="AA6" s="422"/>
      <c r="AC6" s="379" t="s">
        <v>150</v>
      </c>
      <c r="AD6" s="381"/>
      <c r="AE6" s="421"/>
      <c r="AF6" s="422"/>
      <c r="AH6" s="424" t="s">
        <v>151</v>
      </c>
      <c r="AI6" s="381"/>
      <c r="AJ6" s="421"/>
      <c r="AK6" s="422"/>
      <c r="AM6" s="367" t="s">
        <v>152</v>
      </c>
      <c r="AN6" s="368"/>
      <c r="AO6" s="421"/>
      <c r="AP6" s="422"/>
    </row>
    <row r="7" spans="1:53" ht="18.75" customHeight="1">
      <c r="A7" s="369"/>
      <c r="B7" s="238"/>
      <c r="C7" s="239" t="s">
        <v>157</v>
      </c>
      <c r="D7" s="219"/>
      <c r="E7" s="198"/>
      <c r="F7" s="198"/>
      <c r="G7" s="198"/>
      <c r="H7" s="198"/>
      <c r="I7" s="198"/>
      <c r="J7" s="219"/>
      <c r="K7" s="426"/>
      <c r="L7" s="426"/>
      <c r="M7" s="426"/>
      <c r="N7" s="213"/>
      <c r="O7" s="27"/>
      <c r="P7" s="102" t="str">
        <f>IF(P5="Operatore NQ","Operatore NQ",IF(AND(P4="Operatore NQ",P6="Operatore NQ"),"Operatore NQ",IF(AND(COUNTA(K4:M6)=2,COUNTIF(P4,"Operatore NQ")+COUNTIF(P6,"Operatore NQ")=1),"Operatore NQ","")))</f>
        <v>Operatore NQ</v>
      </c>
      <c r="Q7" s="27"/>
      <c r="R7" s="219"/>
      <c r="S7" s="213"/>
      <c r="T7" s="213"/>
      <c r="U7" s="213"/>
      <c r="V7" s="213"/>
      <c r="X7" s="213"/>
      <c r="Y7" s="213"/>
      <c r="Z7" s="213"/>
      <c r="AA7" s="213"/>
      <c r="AC7" s="213"/>
      <c r="AD7" s="213"/>
      <c r="AE7" s="213"/>
      <c r="AF7" s="213"/>
      <c r="AH7" s="213"/>
      <c r="AI7" s="213"/>
      <c r="AJ7" s="213"/>
      <c r="AK7" s="213"/>
      <c r="AM7" s="213"/>
      <c r="AN7" s="213"/>
      <c r="AO7" s="213"/>
      <c r="AP7" s="213"/>
    </row>
    <row r="8" spans="1:53">
      <c r="A8" s="36"/>
      <c r="B8" s="240"/>
      <c r="C8" s="240"/>
      <c r="D8" s="229"/>
      <c r="E8" s="230"/>
      <c r="F8" s="230"/>
      <c r="G8" s="230"/>
      <c r="H8" s="230"/>
      <c r="I8" s="230"/>
      <c r="J8" s="229"/>
      <c r="K8" s="427"/>
      <c r="L8" s="427"/>
      <c r="M8" s="427"/>
      <c r="N8" s="213"/>
      <c r="O8" s="213"/>
      <c r="P8" s="213"/>
      <c r="Q8" s="213"/>
      <c r="R8" s="229"/>
      <c r="S8" s="229"/>
      <c r="T8" s="229"/>
      <c r="U8" s="213"/>
      <c r="V8" s="213"/>
      <c r="X8" s="213"/>
      <c r="Y8" s="213"/>
      <c r="Z8" s="213"/>
      <c r="AA8" s="213"/>
      <c r="AC8" s="213"/>
      <c r="AD8" s="213"/>
      <c r="AE8" s="213"/>
      <c r="AF8" s="213"/>
      <c r="AH8" s="213"/>
      <c r="AI8" s="213"/>
      <c r="AJ8" s="213"/>
      <c r="AK8" s="213"/>
      <c r="AM8" s="213"/>
      <c r="AN8" s="213"/>
      <c r="AO8" s="213"/>
      <c r="AP8" s="213"/>
    </row>
    <row r="9" spans="1:53" ht="30" customHeight="1">
      <c r="A9" s="346" t="s">
        <v>158</v>
      </c>
      <c r="B9" s="352" t="s">
        <v>264</v>
      </c>
      <c r="C9" s="354" t="s">
        <v>334</v>
      </c>
      <c r="D9" s="218"/>
      <c r="E9" s="199"/>
      <c r="F9" s="199"/>
      <c r="G9" s="199"/>
      <c r="H9" s="199"/>
      <c r="I9" s="199"/>
      <c r="J9" s="218"/>
      <c r="K9" s="342" t="s">
        <v>161</v>
      </c>
      <c r="L9" s="342"/>
      <c r="M9" s="342"/>
      <c r="N9" s="26"/>
      <c r="O9" s="26"/>
      <c r="P9" s="26"/>
      <c r="Q9" s="26"/>
      <c r="R9" s="218"/>
      <c r="S9" s="388" t="s">
        <v>160</v>
      </c>
      <c r="T9" s="388" t="s">
        <v>161</v>
      </c>
      <c r="U9" s="388"/>
      <c r="V9" s="388"/>
      <c r="X9" s="388" t="s">
        <v>160</v>
      </c>
      <c r="Y9" s="388" t="s">
        <v>161</v>
      </c>
      <c r="Z9" s="388"/>
      <c r="AA9" s="388"/>
      <c r="AC9" s="388" t="s">
        <v>160</v>
      </c>
      <c r="AD9" s="388" t="s">
        <v>161</v>
      </c>
      <c r="AE9" s="388"/>
      <c r="AF9" s="388"/>
      <c r="AH9" s="388" t="s">
        <v>160</v>
      </c>
      <c r="AI9" s="388" t="s">
        <v>161</v>
      </c>
      <c r="AJ9" s="388"/>
      <c r="AK9" s="388"/>
      <c r="AM9" s="388" t="s">
        <v>160</v>
      </c>
      <c r="AN9" s="388" t="s">
        <v>161</v>
      </c>
      <c r="AO9" s="388"/>
      <c r="AP9" s="388"/>
    </row>
    <row r="10" spans="1:53" ht="30" customHeight="1">
      <c r="A10" s="347"/>
      <c r="B10" s="353"/>
      <c r="C10" s="355"/>
      <c r="D10" s="218"/>
      <c r="E10" s="200"/>
      <c r="F10" s="200"/>
      <c r="G10" s="200"/>
      <c r="H10" s="200"/>
      <c r="I10" s="200"/>
      <c r="J10" s="218"/>
      <c r="K10" s="201" t="s">
        <v>162</v>
      </c>
      <c r="L10" s="202" t="s">
        <v>319</v>
      </c>
      <c r="M10" s="201" t="s">
        <v>164</v>
      </c>
      <c r="O10" s="26" t="s">
        <v>254</v>
      </c>
      <c r="P10" s="26"/>
      <c r="Q10" s="26"/>
      <c r="R10" s="218"/>
      <c r="S10" s="388"/>
      <c r="T10" s="245" t="s">
        <v>162</v>
      </c>
      <c r="U10" s="246" t="s">
        <v>163</v>
      </c>
      <c r="V10" s="245" t="s">
        <v>164</v>
      </c>
      <c r="X10" s="388"/>
      <c r="Y10" s="245" t="s">
        <v>162</v>
      </c>
      <c r="Z10" s="246" t="s">
        <v>163</v>
      </c>
      <c r="AA10" s="245" t="s">
        <v>164</v>
      </c>
      <c r="AC10" s="388"/>
      <c r="AD10" s="245" t="s">
        <v>162</v>
      </c>
      <c r="AE10" s="246" t="s">
        <v>163</v>
      </c>
      <c r="AF10" s="245" t="s">
        <v>164</v>
      </c>
      <c r="AH10" s="388"/>
      <c r="AI10" s="245" t="s">
        <v>162</v>
      </c>
      <c r="AJ10" s="246" t="s">
        <v>163</v>
      </c>
      <c r="AK10" s="245" t="s">
        <v>164</v>
      </c>
      <c r="AM10" s="388"/>
      <c r="AN10" s="245" t="s">
        <v>162</v>
      </c>
      <c r="AO10" s="246" t="s">
        <v>163</v>
      </c>
      <c r="AP10" s="245" t="s">
        <v>164</v>
      </c>
    </row>
    <row r="11" spans="1:53" ht="46.5" customHeight="1">
      <c r="A11" s="347"/>
      <c r="B11" s="124" t="s">
        <v>265</v>
      </c>
      <c r="C11" s="237" t="s">
        <v>328</v>
      </c>
      <c r="D11" s="212"/>
      <c r="E11" s="203">
        <v>1</v>
      </c>
      <c r="F11" s="203" t="s">
        <v>166</v>
      </c>
      <c r="G11" s="203" t="s">
        <v>166</v>
      </c>
      <c r="H11" s="203" t="s">
        <v>167</v>
      </c>
      <c r="I11" s="203" t="s">
        <v>167</v>
      </c>
      <c r="J11" s="212"/>
      <c r="K11" s="204"/>
      <c r="L11" s="204"/>
      <c r="M11" s="204"/>
      <c r="O11" s="30">
        <f>SUM(K11:M11)</f>
        <v>0</v>
      </c>
      <c r="P11" s="30" t="str">
        <f>IF(O11&lt;1,"Operatore NQ","")</f>
        <v>Operatore NQ</v>
      </c>
      <c r="Q11" s="30"/>
      <c r="R11" s="212"/>
      <c r="S11" s="247">
        <v>1</v>
      </c>
      <c r="T11" s="379" t="str">
        <f>IF($O$11&gt;=1,"X","")</f>
        <v/>
      </c>
      <c r="U11" s="380"/>
      <c r="V11" s="381"/>
      <c r="W11" s="192"/>
      <c r="X11" s="247" t="s">
        <v>166</v>
      </c>
      <c r="Y11" s="379" t="str">
        <f>IF(AND($O$11&gt;=1,Istanza!D108="SI"),"X","")</f>
        <v/>
      </c>
      <c r="Z11" s="380"/>
      <c r="AA11" s="381"/>
      <c r="AB11" s="192"/>
      <c r="AC11" s="247" t="s">
        <v>166</v>
      </c>
      <c r="AD11" s="379" t="str">
        <f>IF(AND($O$11&gt;=1,Istanza!D108="SI"),"X","")</f>
        <v/>
      </c>
      <c r="AE11" s="380"/>
      <c r="AF11" s="381"/>
      <c r="AG11" s="192"/>
      <c r="AH11" s="247" t="s">
        <v>167</v>
      </c>
      <c r="AI11" s="379" t="str">
        <f>IF(AND($O$11&gt;=2,Istanza!D108="SI"),"X","")</f>
        <v/>
      </c>
      <c r="AJ11" s="380"/>
      <c r="AK11" s="381"/>
      <c r="AL11" s="192"/>
      <c r="AM11" s="247" t="s">
        <v>167</v>
      </c>
      <c r="AN11" s="379" t="str">
        <f>IF(AND($O$11&gt;=2,Istanza!D108="SI"),"X","")</f>
        <v/>
      </c>
      <c r="AO11" s="380"/>
      <c r="AP11" s="381"/>
    </row>
    <row r="12" spans="1:53" ht="78" customHeight="1">
      <c r="A12" s="347"/>
      <c r="B12" s="124" t="s">
        <v>266</v>
      </c>
      <c r="C12" s="125" t="s">
        <v>331</v>
      </c>
      <c r="D12" s="219"/>
      <c r="E12" s="231">
        <v>1</v>
      </c>
      <c r="F12" s="231" t="s">
        <v>166</v>
      </c>
      <c r="G12" s="203" t="s">
        <v>166</v>
      </c>
      <c r="H12" s="203" t="s">
        <v>166</v>
      </c>
      <c r="I12" s="203" t="s">
        <v>166</v>
      </c>
      <c r="J12" s="219"/>
      <c r="K12" s="204"/>
      <c r="L12" s="204"/>
      <c r="M12" s="204"/>
      <c r="O12" s="30">
        <f t="shared" ref="O12:O14" si="1">SUM(K12:M12)</f>
        <v>0</v>
      </c>
      <c r="P12" s="30" t="str">
        <f>IF(O12&lt;1,"Operatore NQ","")</f>
        <v>Operatore NQ</v>
      </c>
      <c r="Q12" s="30"/>
      <c r="R12" s="219"/>
      <c r="S12" s="247">
        <v>1</v>
      </c>
      <c r="T12" s="379" t="str">
        <f>IF($O$12&gt;=1,"X","")</f>
        <v/>
      </c>
      <c r="U12" s="380"/>
      <c r="V12" s="381"/>
      <c r="W12" s="192"/>
      <c r="X12" s="247" t="s">
        <v>166</v>
      </c>
      <c r="Y12" s="379" t="str">
        <f>IF(AND($O$12&gt;=1,Istanza!E112&lt;&gt;""),"X","")</f>
        <v/>
      </c>
      <c r="Z12" s="380"/>
      <c r="AA12" s="381"/>
      <c r="AB12" s="192"/>
      <c r="AC12" s="247" t="s">
        <v>166</v>
      </c>
      <c r="AD12" s="379" t="str">
        <f>IF(AND($O$12&gt;=1,Istanza!E112&lt;&gt;""),"X","")</f>
        <v/>
      </c>
      <c r="AE12" s="380"/>
      <c r="AF12" s="381"/>
      <c r="AG12" s="192"/>
      <c r="AH12" s="247" t="s">
        <v>166</v>
      </c>
      <c r="AI12" s="379" t="str">
        <f>IF(AND($O$12&gt;=1,Istanza!E112&lt;&gt;""),"X","")</f>
        <v/>
      </c>
      <c r="AJ12" s="380"/>
      <c r="AK12" s="381"/>
      <c r="AL12" s="192"/>
      <c r="AM12" s="247" t="s">
        <v>166</v>
      </c>
      <c r="AN12" s="379" t="str">
        <f>IF(AND($O$12&gt;=1,Istanza!E112&lt;&gt;""),"X","")</f>
        <v/>
      </c>
      <c r="AO12" s="380"/>
      <c r="AP12" s="381"/>
    </row>
    <row r="13" spans="1:53" ht="36.75" customHeight="1">
      <c r="A13" s="347"/>
      <c r="B13" s="124" t="s">
        <v>267</v>
      </c>
      <c r="C13" s="237" t="s">
        <v>329</v>
      </c>
      <c r="D13" s="212"/>
      <c r="E13" s="203">
        <v>1</v>
      </c>
      <c r="F13" s="203" t="s">
        <v>166</v>
      </c>
      <c r="G13" s="203" t="s">
        <v>166</v>
      </c>
      <c r="H13" s="203" t="s">
        <v>166</v>
      </c>
      <c r="I13" s="203" t="s">
        <v>166</v>
      </c>
      <c r="J13" s="212"/>
      <c r="K13" s="204"/>
      <c r="L13" s="204"/>
      <c r="M13" s="204"/>
      <c r="O13" s="30">
        <f t="shared" si="1"/>
        <v>0</v>
      </c>
      <c r="P13" s="30" t="str">
        <f>IF(O13&lt;1,"Operatore NQ","")</f>
        <v>Operatore NQ</v>
      </c>
      <c r="Q13" s="30"/>
      <c r="R13" s="212"/>
      <c r="S13" s="247">
        <v>1</v>
      </c>
      <c r="T13" s="379" t="str">
        <f>IF($O$13&gt;=1,"X","")</f>
        <v/>
      </c>
      <c r="U13" s="380"/>
      <c r="V13" s="381"/>
      <c r="W13" s="192"/>
      <c r="X13" s="247" t="s">
        <v>166</v>
      </c>
      <c r="Y13" s="379" t="str">
        <f>IF(AND($O$13&gt;=1,Istanza!D108="SI"),"X","")</f>
        <v/>
      </c>
      <c r="Z13" s="380"/>
      <c r="AA13" s="381"/>
      <c r="AB13" s="192"/>
      <c r="AC13" s="247" t="s">
        <v>166</v>
      </c>
      <c r="AD13" s="379" t="str">
        <f>IF(AND($O$13&gt;=1,Istanza!D108="SI"),"X","")</f>
        <v/>
      </c>
      <c r="AE13" s="380"/>
      <c r="AF13" s="381"/>
      <c r="AG13" s="192"/>
      <c r="AH13" s="247" t="s">
        <v>166</v>
      </c>
      <c r="AI13" s="379" t="str">
        <f>IF(AND($O$13&gt;=1,Istanza!D108="SI"),"X","")</f>
        <v/>
      </c>
      <c r="AJ13" s="380"/>
      <c r="AK13" s="381"/>
      <c r="AL13" s="192"/>
      <c r="AM13" s="247" t="s">
        <v>166</v>
      </c>
      <c r="AN13" s="379" t="str">
        <f>IF(AND($O$13&gt;=1,Istanza!D108="SI"),"X","")</f>
        <v/>
      </c>
      <c r="AO13" s="380"/>
      <c r="AP13" s="381"/>
    </row>
    <row r="14" spans="1:53" ht="45">
      <c r="A14" s="348"/>
      <c r="B14" s="124" t="s">
        <v>268</v>
      </c>
      <c r="C14" s="237" t="s">
        <v>171</v>
      </c>
      <c r="D14" s="212"/>
      <c r="E14" s="203">
        <v>2</v>
      </c>
      <c r="F14" s="203">
        <v>4</v>
      </c>
      <c r="G14" s="203">
        <v>8</v>
      </c>
      <c r="H14" s="203">
        <v>18</v>
      </c>
      <c r="I14" s="203">
        <v>35</v>
      </c>
      <c r="J14" s="212"/>
      <c r="K14" s="204"/>
      <c r="L14" s="204"/>
      <c r="M14" s="204"/>
      <c r="O14" s="30">
        <f t="shared" si="1"/>
        <v>0</v>
      </c>
      <c r="P14" s="30" t="str">
        <f>IF(O14&lt;2,"Operatore NQ","")</f>
        <v>Operatore NQ</v>
      </c>
      <c r="Q14" s="30"/>
      <c r="R14" s="212"/>
      <c r="S14" s="247">
        <v>2</v>
      </c>
      <c r="T14" s="379" t="str">
        <f>IF($O$14&gt;=2,"X","")</f>
        <v/>
      </c>
      <c r="U14" s="380"/>
      <c r="V14" s="381"/>
      <c r="W14" s="192"/>
      <c r="X14" s="247">
        <v>4</v>
      </c>
      <c r="Y14" s="379" t="str">
        <f>IF($O$14&gt;=4,"X","")</f>
        <v/>
      </c>
      <c r="Z14" s="380"/>
      <c r="AA14" s="381"/>
      <c r="AB14" s="192"/>
      <c r="AC14" s="247">
        <v>8</v>
      </c>
      <c r="AD14" s="379" t="str">
        <f>IF($O$14&gt;=8,"X","")</f>
        <v/>
      </c>
      <c r="AE14" s="380"/>
      <c r="AF14" s="381"/>
      <c r="AG14" s="192"/>
      <c r="AH14" s="247">
        <v>18</v>
      </c>
      <c r="AI14" s="379" t="str">
        <f>IF($O$14&gt;=18,"X","")</f>
        <v/>
      </c>
      <c r="AJ14" s="380"/>
      <c r="AK14" s="381"/>
      <c r="AL14" s="192"/>
      <c r="AM14" s="247">
        <v>35</v>
      </c>
      <c r="AN14" s="379" t="str">
        <f>IF($O$14&gt;=35,"X","")</f>
        <v/>
      </c>
      <c r="AO14" s="380"/>
      <c r="AP14" s="381"/>
    </row>
    <row r="15" spans="1:53" s="20" customFormat="1">
      <c r="A15" s="36"/>
      <c r="B15" s="124"/>
      <c r="C15" s="241"/>
      <c r="D15" s="232"/>
      <c r="E15" s="233"/>
      <c r="F15" s="233"/>
      <c r="G15" s="233"/>
      <c r="H15" s="233"/>
      <c r="I15" s="233"/>
      <c r="J15" s="232"/>
      <c r="K15" s="215"/>
      <c r="L15" s="215"/>
      <c r="M15" s="215"/>
      <c r="N15" s="192"/>
      <c r="O15" s="192"/>
      <c r="P15" s="192"/>
      <c r="Q15" s="192"/>
      <c r="R15" s="23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222"/>
      <c r="AR15" s="222"/>
      <c r="AS15" s="222"/>
      <c r="AT15" s="222"/>
      <c r="AU15" s="222"/>
      <c r="AV15" s="222"/>
      <c r="AW15" s="222"/>
      <c r="AX15" s="222"/>
      <c r="AY15" s="222"/>
      <c r="AZ15" s="222"/>
      <c r="BA15" s="222"/>
    </row>
    <row r="16" spans="1:53" ht="45" customHeight="1">
      <c r="A16" s="428" t="s">
        <v>338</v>
      </c>
      <c r="B16" s="122" t="s">
        <v>269</v>
      </c>
      <c r="C16" s="236" t="s">
        <v>335</v>
      </c>
      <c r="D16" s="228"/>
      <c r="E16" s="200"/>
      <c r="F16" s="200"/>
      <c r="G16" s="200"/>
      <c r="H16" s="200"/>
      <c r="I16" s="200"/>
      <c r="J16" s="228"/>
      <c r="K16" s="342" t="s">
        <v>188</v>
      </c>
      <c r="L16" s="342"/>
      <c r="M16" s="342"/>
      <c r="N16" s="26"/>
      <c r="O16" s="26"/>
      <c r="P16" s="26"/>
      <c r="Q16" s="26"/>
      <c r="R16" s="228"/>
      <c r="S16" s="367" t="s">
        <v>160</v>
      </c>
      <c r="T16" s="368"/>
      <c r="U16" s="367" t="s">
        <v>188</v>
      </c>
      <c r="V16" s="368"/>
      <c r="W16" s="192"/>
      <c r="X16" s="367" t="s">
        <v>160</v>
      </c>
      <c r="Y16" s="368"/>
      <c r="Z16" s="367" t="s">
        <v>188</v>
      </c>
      <c r="AA16" s="368"/>
      <c r="AB16" s="192"/>
      <c r="AC16" s="367" t="s">
        <v>160</v>
      </c>
      <c r="AD16" s="368"/>
      <c r="AE16" s="367" t="s">
        <v>188</v>
      </c>
      <c r="AF16" s="368"/>
      <c r="AG16" s="192"/>
      <c r="AH16" s="367" t="s">
        <v>160</v>
      </c>
      <c r="AI16" s="368"/>
      <c r="AJ16" s="367" t="s">
        <v>188</v>
      </c>
      <c r="AK16" s="368"/>
      <c r="AL16" s="192"/>
      <c r="AM16" s="367" t="s">
        <v>160</v>
      </c>
      <c r="AN16" s="368"/>
      <c r="AO16" s="367" t="s">
        <v>188</v>
      </c>
      <c r="AP16" s="368"/>
    </row>
    <row r="17" spans="1:53" ht="48" customHeight="1">
      <c r="A17" s="429"/>
      <c r="B17" s="124" t="s">
        <v>270</v>
      </c>
      <c r="C17" s="237" t="s">
        <v>271</v>
      </c>
      <c r="D17" s="212"/>
      <c r="E17" s="203">
        <v>1</v>
      </c>
      <c r="F17" s="203">
        <v>1</v>
      </c>
      <c r="G17" s="203">
        <v>2</v>
      </c>
      <c r="H17" s="203">
        <v>2</v>
      </c>
      <c r="I17" s="203">
        <v>2</v>
      </c>
      <c r="J17" s="212"/>
      <c r="K17" s="343"/>
      <c r="L17" s="443"/>
      <c r="M17" s="444"/>
      <c r="N17" s="30"/>
      <c r="O17" s="30"/>
      <c r="P17" s="30" t="str">
        <f>IF(K17&lt;1,"Operatore NQ","")</f>
        <v>Operatore NQ</v>
      </c>
      <c r="Q17" s="30"/>
      <c r="R17" s="212"/>
      <c r="S17" s="431">
        <v>1</v>
      </c>
      <c r="T17" s="431"/>
      <c r="U17" s="379" t="str">
        <f>IF(K17&gt;=1,"X","")</f>
        <v/>
      </c>
      <c r="V17" s="381"/>
      <c r="W17" s="192"/>
      <c r="X17" s="431">
        <v>1</v>
      </c>
      <c r="Y17" s="431"/>
      <c r="Z17" s="379" t="str">
        <f>IF(K17&gt;=1,"X","")</f>
        <v/>
      </c>
      <c r="AA17" s="381"/>
      <c r="AB17" s="192"/>
      <c r="AC17" s="431">
        <v>2</v>
      </c>
      <c r="AD17" s="431"/>
      <c r="AE17" s="431" t="str">
        <f>IF(K17&gt;=2,"X","")</f>
        <v/>
      </c>
      <c r="AF17" s="431"/>
      <c r="AG17" s="192"/>
      <c r="AH17" s="431">
        <v>2</v>
      </c>
      <c r="AI17" s="431"/>
      <c r="AJ17" s="431" t="str">
        <f>IF(K17&gt;=2,"X","")</f>
        <v/>
      </c>
      <c r="AK17" s="431"/>
      <c r="AL17" s="192"/>
      <c r="AM17" s="431">
        <v>2</v>
      </c>
      <c r="AN17" s="431"/>
      <c r="AO17" s="431" t="str">
        <f>IF(K17&gt;=2,"X","")</f>
        <v/>
      </c>
      <c r="AP17" s="431"/>
    </row>
    <row r="18" spans="1:53" ht="25.5" customHeight="1">
      <c r="A18" s="429"/>
      <c r="B18" s="124" t="s">
        <v>272</v>
      </c>
      <c r="C18" s="237" t="s">
        <v>324</v>
      </c>
      <c r="D18" s="212"/>
      <c r="E18" s="203">
        <v>1</v>
      </c>
      <c r="F18" s="203">
        <v>2</v>
      </c>
      <c r="G18" s="203">
        <v>3</v>
      </c>
      <c r="H18" s="203">
        <v>3</v>
      </c>
      <c r="I18" s="203">
        <v>5</v>
      </c>
      <c r="J18" s="212"/>
      <c r="K18" s="343"/>
      <c r="L18" s="443"/>
      <c r="M18" s="444"/>
      <c r="N18" s="30"/>
      <c r="O18" s="30"/>
      <c r="P18" s="30" t="str">
        <f>IF(K18&lt;1,"Operatore NQ","")</f>
        <v>Operatore NQ</v>
      </c>
      <c r="Q18" s="30"/>
      <c r="R18" s="212"/>
      <c r="S18" s="431">
        <v>1</v>
      </c>
      <c r="T18" s="431"/>
      <c r="U18" s="379" t="str">
        <f>IF(K18&gt;=1,"X","")</f>
        <v/>
      </c>
      <c r="V18" s="381"/>
      <c r="W18" s="192"/>
      <c r="X18" s="431">
        <v>2</v>
      </c>
      <c r="Y18" s="431"/>
      <c r="Z18" s="379" t="str">
        <f>IF(K18&gt;=2,"X","")</f>
        <v/>
      </c>
      <c r="AA18" s="381"/>
      <c r="AB18" s="192"/>
      <c r="AC18" s="431">
        <v>3</v>
      </c>
      <c r="AD18" s="431"/>
      <c r="AE18" s="431" t="str">
        <f>IF(K18&gt;=3,"X","")</f>
        <v/>
      </c>
      <c r="AF18" s="431"/>
      <c r="AG18" s="192"/>
      <c r="AH18" s="431">
        <v>3</v>
      </c>
      <c r="AI18" s="431"/>
      <c r="AJ18" s="431" t="str">
        <f>IF(K18&gt;=3,"X","")</f>
        <v/>
      </c>
      <c r="AK18" s="431"/>
      <c r="AL18" s="192"/>
      <c r="AM18" s="431">
        <v>5</v>
      </c>
      <c r="AN18" s="431"/>
      <c r="AO18" s="431" t="str">
        <f>IF(K18&gt;=5,"X","")</f>
        <v/>
      </c>
      <c r="AP18" s="431"/>
    </row>
    <row r="19" spans="1:53" ht="25.5" customHeight="1">
      <c r="A19" s="430"/>
      <c r="B19" s="124" t="s">
        <v>273</v>
      </c>
      <c r="C19" s="237" t="s">
        <v>204</v>
      </c>
      <c r="D19" s="212"/>
      <c r="E19" s="203">
        <v>1</v>
      </c>
      <c r="F19" s="203">
        <v>1</v>
      </c>
      <c r="G19" s="203">
        <v>1</v>
      </c>
      <c r="H19" s="203">
        <v>1</v>
      </c>
      <c r="I19" s="203">
        <v>1</v>
      </c>
      <c r="J19" s="212"/>
      <c r="K19" s="343"/>
      <c r="L19" s="443"/>
      <c r="M19" s="444"/>
      <c r="N19" s="30"/>
      <c r="O19" s="30"/>
      <c r="P19" s="30" t="str">
        <f>IF(K19&lt;1,"Operatore NQ","")</f>
        <v>Operatore NQ</v>
      </c>
      <c r="Q19" s="30"/>
      <c r="R19" s="212"/>
      <c r="S19" s="431">
        <v>1</v>
      </c>
      <c r="T19" s="431"/>
      <c r="U19" s="379" t="str">
        <f>IF(K19&gt;=1,"X","")</f>
        <v/>
      </c>
      <c r="V19" s="381"/>
      <c r="W19" s="192"/>
      <c r="X19" s="431">
        <v>1</v>
      </c>
      <c r="Y19" s="431"/>
      <c r="Z19" s="379" t="str">
        <f>IF(K19&gt;=1,"X","")</f>
        <v/>
      </c>
      <c r="AA19" s="381"/>
      <c r="AB19" s="192"/>
      <c r="AC19" s="431">
        <v>1</v>
      </c>
      <c r="AD19" s="431"/>
      <c r="AE19" s="431" t="str">
        <f>IF(K19&gt;=1,"X","")</f>
        <v/>
      </c>
      <c r="AF19" s="431"/>
      <c r="AG19" s="192"/>
      <c r="AH19" s="431">
        <v>1</v>
      </c>
      <c r="AI19" s="431"/>
      <c r="AJ19" s="431" t="str">
        <f>IF(K19&gt;=1,"X","")</f>
        <v/>
      </c>
      <c r="AK19" s="431"/>
      <c r="AL19" s="192"/>
      <c r="AM19" s="431">
        <v>1</v>
      </c>
      <c r="AN19" s="431"/>
      <c r="AO19" s="431" t="str">
        <f>IF(K19&gt;=1,"X","")</f>
        <v/>
      </c>
      <c r="AP19" s="431"/>
    </row>
    <row r="20" spans="1:53" s="20" customFormat="1" ht="32.25" customHeight="1">
      <c r="A20" s="36"/>
      <c r="B20" s="124"/>
      <c r="C20" s="241"/>
      <c r="D20" s="232"/>
      <c r="E20" s="233"/>
      <c r="F20" s="233"/>
      <c r="G20" s="233"/>
      <c r="H20" s="233"/>
      <c r="I20" s="233"/>
      <c r="J20" s="232"/>
      <c r="K20" s="445" t="str">
        <f>IF(OR(Istanza!E234="",Istanza!E228=""),"Inserire sull'istanza i dati di Fatturato Totale e Specifico","")</f>
        <v>Inserire sull'istanza i dati di Fatturato Totale e Specifico</v>
      </c>
      <c r="L20" s="445"/>
      <c r="M20" s="445"/>
      <c r="N20" s="192"/>
      <c r="O20" s="192"/>
      <c r="P20" s="192"/>
      <c r="Q20" s="192"/>
      <c r="R20" s="23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222"/>
      <c r="AR20" s="222"/>
      <c r="AS20" s="222"/>
      <c r="AT20" s="222"/>
      <c r="AU20" s="222"/>
      <c r="AV20" s="222"/>
      <c r="AW20" s="222"/>
      <c r="AX20" s="222"/>
      <c r="AY20" s="222"/>
      <c r="AZ20" s="222"/>
      <c r="BA20" s="222"/>
    </row>
    <row r="21" spans="1:53" ht="30" customHeight="1">
      <c r="A21" s="449" t="s">
        <v>339</v>
      </c>
      <c r="B21" s="122" t="s">
        <v>274</v>
      </c>
      <c r="C21" s="236" t="s">
        <v>412</v>
      </c>
      <c r="D21" s="228"/>
      <c r="E21" s="200"/>
      <c r="F21" s="200"/>
      <c r="G21" s="200"/>
      <c r="H21" s="200"/>
      <c r="I21" s="200"/>
      <c r="J21" s="228"/>
      <c r="K21" s="390" t="s">
        <v>332</v>
      </c>
      <c r="L21" s="391"/>
      <c r="M21" s="392"/>
      <c r="N21" s="26"/>
      <c r="O21" s="26"/>
      <c r="P21" s="248" t="str">
        <f>IF(OR(Istanza!F228="",Istanza!F234=""),"Operatore NQ",IF(AND(Istanza!F228&gt;=2000000,Istanza!F234&gt;=1000000),"","Operatore NQ"))</f>
        <v>Operatore NQ</v>
      </c>
      <c r="Q21" s="26"/>
      <c r="R21" s="228"/>
      <c r="S21" s="388" t="s">
        <v>160</v>
      </c>
      <c r="T21" s="388"/>
      <c r="U21" s="388" t="s">
        <v>188</v>
      </c>
      <c r="V21" s="388"/>
      <c r="W21" s="192"/>
      <c r="X21" s="388" t="s">
        <v>160</v>
      </c>
      <c r="Y21" s="388"/>
      <c r="Z21" s="388" t="s">
        <v>188</v>
      </c>
      <c r="AA21" s="388"/>
      <c r="AB21" s="192"/>
      <c r="AC21" s="388" t="s">
        <v>160</v>
      </c>
      <c r="AD21" s="388"/>
      <c r="AE21" s="388" t="s">
        <v>188</v>
      </c>
      <c r="AF21" s="388"/>
      <c r="AG21" s="192"/>
      <c r="AH21" s="388" t="s">
        <v>160</v>
      </c>
      <c r="AI21" s="388"/>
      <c r="AJ21" s="388" t="s">
        <v>188</v>
      </c>
      <c r="AK21" s="388"/>
      <c r="AL21" s="192"/>
      <c r="AM21" s="388" t="s">
        <v>160</v>
      </c>
      <c r="AN21" s="388"/>
      <c r="AO21" s="388" t="s">
        <v>188</v>
      </c>
      <c r="AP21" s="388"/>
    </row>
    <row r="22" spans="1:53" ht="67.5" customHeight="1">
      <c r="A22" s="449"/>
      <c r="B22" s="124" t="s">
        <v>275</v>
      </c>
      <c r="C22" s="242" t="s">
        <v>419</v>
      </c>
      <c r="D22" s="212"/>
      <c r="E22" s="209">
        <v>1</v>
      </c>
      <c r="F22" s="209">
        <v>1</v>
      </c>
      <c r="G22" s="209">
        <v>1</v>
      </c>
      <c r="H22" s="209">
        <v>1</v>
      </c>
      <c r="I22" s="209">
        <v>1</v>
      </c>
      <c r="J22" s="212"/>
      <c r="K22" s="393"/>
      <c r="L22" s="393"/>
      <c r="M22" s="393"/>
      <c r="N22" s="105"/>
      <c r="O22" s="105"/>
      <c r="P22" s="105" t="str">
        <f>IF(K22&lt;100%,"Operatore NQ","")</f>
        <v>Operatore NQ</v>
      </c>
      <c r="Q22" s="105"/>
      <c r="R22" s="212"/>
      <c r="S22" s="384">
        <v>1</v>
      </c>
      <c r="T22" s="385"/>
      <c r="U22" s="382" t="str">
        <f>IF(K22&gt;=100%,"X","")</f>
        <v/>
      </c>
      <c r="V22" s="383"/>
      <c r="W22" s="249"/>
      <c r="X22" s="384">
        <v>1</v>
      </c>
      <c r="Y22" s="385"/>
      <c r="Z22" s="382" t="str">
        <f>IF(K22&gt;=100%,"X","")</f>
        <v/>
      </c>
      <c r="AA22" s="383"/>
      <c r="AB22" s="249"/>
      <c r="AC22" s="384">
        <v>1</v>
      </c>
      <c r="AD22" s="385"/>
      <c r="AE22" s="382" t="str">
        <f>IF(K22&gt;=100%,"X","")</f>
        <v/>
      </c>
      <c r="AF22" s="383"/>
      <c r="AG22" s="249"/>
      <c r="AH22" s="384">
        <v>1</v>
      </c>
      <c r="AI22" s="385"/>
      <c r="AJ22" s="382" t="str">
        <f>IF(K22&gt;=100%,"X","")</f>
        <v/>
      </c>
      <c r="AK22" s="383"/>
      <c r="AL22" s="249"/>
      <c r="AM22" s="384">
        <v>1</v>
      </c>
      <c r="AN22" s="385"/>
      <c r="AO22" s="382" t="str">
        <f>IF(K22&gt;=100%,"X","")</f>
        <v/>
      </c>
      <c r="AP22" s="383"/>
    </row>
    <row r="23" spans="1:53" ht="70.5" customHeight="1">
      <c r="A23" s="449"/>
      <c r="B23" s="124" t="s">
        <v>276</v>
      </c>
      <c r="C23" s="237" t="s">
        <v>420</v>
      </c>
      <c r="D23" s="212"/>
      <c r="E23" s="209">
        <v>0.4</v>
      </c>
      <c r="F23" s="209">
        <v>0.4</v>
      </c>
      <c r="G23" s="209">
        <v>0.4</v>
      </c>
      <c r="H23" s="209">
        <v>0.4</v>
      </c>
      <c r="I23" s="209">
        <v>0.4</v>
      </c>
      <c r="J23" s="212"/>
      <c r="K23" s="393"/>
      <c r="L23" s="393"/>
      <c r="M23" s="393"/>
      <c r="N23" s="104"/>
      <c r="O23" s="104"/>
      <c r="P23" s="104" t="str">
        <f>IF(K23&lt;40%,"Operatore NQ","")</f>
        <v>Operatore NQ</v>
      </c>
      <c r="Q23" s="104"/>
      <c r="R23" s="212"/>
      <c r="S23" s="382">
        <v>0.4</v>
      </c>
      <c r="T23" s="386"/>
      <c r="U23" s="382" t="str">
        <f>IF(K23&gt;=40%,"X","")</f>
        <v/>
      </c>
      <c r="V23" s="383"/>
      <c r="W23" s="249"/>
      <c r="X23" s="382">
        <v>0.4</v>
      </c>
      <c r="Y23" s="386"/>
      <c r="Z23" s="382" t="str">
        <f>IF(K23&gt;=40%,"X","")</f>
        <v/>
      </c>
      <c r="AA23" s="383"/>
      <c r="AB23" s="249"/>
      <c r="AC23" s="382">
        <v>0.4</v>
      </c>
      <c r="AD23" s="386"/>
      <c r="AE23" s="382" t="str">
        <f>IF(K23&gt;=40%,"X","")</f>
        <v/>
      </c>
      <c r="AF23" s="383"/>
      <c r="AG23" s="249"/>
      <c r="AH23" s="382">
        <v>0.4</v>
      </c>
      <c r="AI23" s="386"/>
      <c r="AJ23" s="382" t="str">
        <f>IF(K23&gt;=40%,"X","")</f>
        <v/>
      </c>
      <c r="AK23" s="383"/>
      <c r="AL23" s="249"/>
      <c r="AM23" s="382">
        <v>0.4</v>
      </c>
      <c r="AN23" s="386"/>
      <c r="AO23" s="387" t="str">
        <f>IF(K23&gt;=40%,"X","")</f>
        <v/>
      </c>
      <c r="AP23" s="386"/>
    </row>
    <row r="24" spans="1:53" ht="68.25" customHeight="1">
      <c r="A24" s="449"/>
      <c r="B24" s="124" t="s">
        <v>277</v>
      </c>
      <c r="C24" s="237" t="s">
        <v>421</v>
      </c>
      <c r="D24" s="212"/>
      <c r="E24" s="209">
        <v>0.55000000000000004</v>
      </c>
      <c r="F24" s="266">
        <v>0.55000000000000004</v>
      </c>
      <c r="G24" s="209">
        <v>0.55000000000000004</v>
      </c>
      <c r="H24" s="209">
        <v>0.55000000000000004</v>
      </c>
      <c r="I24" s="209">
        <v>0.55000000000000004</v>
      </c>
      <c r="J24" s="212"/>
      <c r="K24" s="393"/>
      <c r="L24" s="393"/>
      <c r="M24" s="393"/>
      <c r="N24" s="105"/>
      <c r="O24" s="105"/>
      <c r="P24" s="104" t="str">
        <f>IF(K24&lt;55%,"Operatore NQ","")</f>
        <v>Operatore NQ</v>
      </c>
      <c r="Q24" s="105"/>
      <c r="R24" s="212"/>
      <c r="S24" s="382">
        <v>0.55000000000000004</v>
      </c>
      <c r="T24" s="386"/>
      <c r="U24" s="382" t="str">
        <f>IF(K24&gt;=55%,"X","")</f>
        <v/>
      </c>
      <c r="V24" s="383"/>
      <c r="W24" s="249"/>
      <c r="X24" s="382">
        <v>0.55000000000000004</v>
      </c>
      <c r="Y24" s="386"/>
      <c r="Z24" s="382" t="str">
        <f>IF(K24&gt;=55%,"X","")</f>
        <v/>
      </c>
      <c r="AA24" s="383"/>
      <c r="AB24" s="249"/>
      <c r="AC24" s="382">
        <v>0.55000000000000004</v>
      </c>
      <c r="AD24" s="386"/>
      <c r="AE24" s="382" t="str">
        <f>IF(K24&gt;=55%,"X","")</f>
        <v/>
      </c>
      <c r="AF24" s="383"/>
      <c r="AG24" s="249"/>
      <c r="AH24" s="382">
        <v>0.55000000000000004</v>
      </c>
      <c r="AI24" s="386"/>
      <c r="AJ24" s="382" t="str">
        <f>IF(K24&gt;=55%,"X","")</f>
        <v/>
      </c>
      <c r="AK24" s="383"/>
      <c r="AL24" s="249"/>
      <c r="AM24" s="382">
        <v>0.55000000000000004</v>
      </c>
      <c r="AN24" s="386"/>
      <c r="AO24" s="382" t="str">
        <f>IF(K24&gt;=55%,"X","")</f>
        <v/>
      </c>
      <c r="AP24" s="383"/>
    </row>
    <row r="25" spans="1:53" ht="84" customHeight="1">
      <c r="A25" s="449"/>
      <c r="B25" s="450" t="s">
        <v>290</v>
      </c>
      <c r="C25" s="265" t="s">
        <v>349</v>
      </c>
      <c r="D25" s="212"/>
      <c r="E25" s="233"/>
      <c r="F25" s="233"/>
      <c r="G25" s="233"/>
      <c r="H25" s="233"/>
      <c r="I25" s="233"/>
      <c r="J25" s="212"/>
      <c r="K25" s="212"/>
      <c r="L25" s="212"/>
      <c r="M25" s="212"/>
      <c r="N25" s="234"/>
      <c r="O25" s="234"/>
      <c r="P25" s="234"/>
      <c r="Q25" s="234"/>
      <c r="R25" s="234"/>
      <c r="S25" s="234"/>
      <c r="T25" s="234"/>
      <c r="U25" s="234"/>
      <c r="V25" s="234"/>
      <c r="W25" s="234"/>
      <c r="X25" s="234"/>
      <c r="Y25" s="234"/>
      <c r="Z25" s="234"/>
      <c r="AA25" s="234"/>
      <c r="AB25" s="234"/>
      <c r="AC25" s="234"/>
      <c r="AD25" s="234"/>
      <c r="AE25" s="234"/>
      <c r="AF25" s="234"/>
      <c r="AG25" s="234"/>
    </row>
    <row r="26" spans="1:53" ht="53.25" customHeight="1">
      <c r="A26" s="449"/>
      <c r="B26" s="450"/>
      <c r="C26" s="225" t="s">
        <v>291</v>
      </c>
      <c r="D26" s="212"/>
      <c r="E26" s="233"/>
      <c r="F26" s="233"/>
      <c r="G26" s="233"/>
      <c r="H26" s="233"/>
      <c r="I26" s="233"/>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row>
    <row r="27" spans="1:53" ht="66">
      <c r="A27" s="449"/>
      <c r="B27" s="450"/>
      <c r="C27" s="273" t="s">
        <v>407</v>
      </c>
      <c r="D27" s="212"/>
      <c r="E27" s="233"/>
      <c r="F27" s="233"/>
      <c r="G27" s="233"/>
      <c r="H27" s="233"/>
      <c r="I27" s="233"/>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row>
    <row r="28" spans="1:53" s="20" customFormat="1">
      <c r="A28" s="36"/>
      <c r="B28" s="243"/>
      <c r="C28" s="232"/>
      <c r="D28" s="232"/>
      <c r="E28" s="233"/>
      <c r="F28" s="233"/>
      <c r="G28" s="233"/>
      <c r="H28" s="233"/>
      <c r="I28" s="233"/>
      <c r="J28" s="23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row>
    <row r="29" spans="1:53" ht="30" customHeight="1">
      <c r="A29" s="432" t="s">
        <v>226</v>
      </c>
      <c r="B29" s="122" t="s">
        <v>278</v>
      </c>
      <c r="C29" s="123" t="s">
        <v>228</v>
      </c>
      <c r="D29" s="218"/>
      <c r="E29" s="200"/>
      <c r="F29" s="200"/>
      <c r="G29" s="200"/>
      <c r="H29" s="200"/>
      <c r="I29" s="200"/>
      <c r="J29" s="218"/>
      <c r="K29" s="342" t="s">
        <v>253</v>
      </c>
      <c r="L29" s="342"/>
      <c r="M29" s="342"/>
      <c r="N29" s="218"/>
      <c r="O29" s="218"/>
      <c r="P29" s="218"/>
      <c r="Q29" s="218"/>
      <c r="R29" s="218"/>
      <c r="S29" s="367" t="s">
        <v>229</v>
      </c>
      <c r="T29" s="368"/>
      <c r="U29" s="367" t="s">
        <v>230</v>
      </c>
      <c r="V29" s="368"/>
      <c r="W29" s="192"/>
      <c r="X29" s="367" t="s">
        <v>229</v>
      </c>
      <c r="Y29" s="368"/>
      <c r="Z29" s="367" t="s">
        <v>230</v>
      </c>
      <c r="AA29" s="368"/>
      <c r="AB29" s="192"/>
      <c r="AC29" s="367" t="s">
        <v>229</v>
      </c>
      <c r="AD29" s="368"/>
      <c r="AE29" s="367" t="s">
        <v>230</v>
      </c>
      <c r="AF29" s="368"/>
      <c r="AG29" s="192"/>
      <c r="AH29" s="367" t="s">
        <v>229</v>
      </c>
      <c r="AI29" s="368"/>
      <c r="AJ29" s="367" t="s">
        <v>230</v>
      </c>
      <c r="AK29" s="368"/>
      <c r="AL29" s="192"/>
      <c r="AM29" s="367" t="s">
        <v>229</v>
      </c>
      <c r="AN29" s="368"/>
      <c r="AO29" s="367" t="s">
        <v>230</v>
      </c>
      <c r="AP29" s="368"/>
    </row>
    <row r="30" spans="1:53" ht="15">
      <c r="A30" s="433"/>
      <c r="B30" s="124" t="s">
        <v>279</v>
      </c>
      <c r="C30" s="237" t="s">
        <v>232</v>
      </c>
      <c r="D30" s="212"/>
      <c r="E30" s="196" t="s">
        <v>305</v>
      </c>
      <c r="F30" s="196" t="s">
        <v>305</v>
      </c>
      <c r="G30" s="196" t="s">
        <v>305</v>
      </c>
      <c r="H30" s="196" t="s">
        <v>305</v>
      </c>
      <c r="I30" s="196" t="s">
        <v>305</v>
      </c>
      <c r="J30" s="212"/>
      <c r="K30" s="357" t="str">
        <f>IF(Istanza!E141="SI","SI","NO")</f>
        <v>NO</v>
      </c>
      <c r="L30" s="357"/>
      <c r="M30" s="357"/>
      <c r="N30" s="212"/>
      <c r="O30" s="212"/>
      <c r="P30" s="212" t="str">
        <f>IF(K30&lt;&gt;"SI","Operatore NQ","")</f>
        <v>Operatore NQ</v>
      </c>
      <c r="Q30" s="212"/>
      <c r="R30" s="212"/>
      <c r="S30" s="367" t="s">
        <v>233</v>
      </c>
      <c r="T30" s="368"/>
      <c r="U30" s="367" t="str">
        <f>IF(K30="SI","X","")</f>
        <v/>
      </c>
      <c r="V30" s="368"/>
      <c r="X30" s="367" t="s">
        <v>233</v>
      </c>
      <c r="Y30" s="368"/>
      <c r="Z30" s="367" t="str">
        <f>IF(K30="SI","X","")</f>
        <v/>
      </c>
      <c r="AA30" s="368"/>
      <c r="AC30" s="367" t="s">
        <v>233</v>
      </c>
      <c r="AD30" s="368"/>
      <c r="AE30" s="367" t="str">
        <f>IF(K30="SI","X","")</f>
        <v/>
      </c>
      <c r="AF30" s="368"/>
      <c r="AH30" s="367" t="s">
        <v>233</v>
      </c>
      <c r="AI30" s="368"/>
      <c r="AJ30" s="367" t="str">
        <f>IF(K30="SI","X","")</f>
        <v/>
      </c>
      <c r="AK30" s="368"/>
      <c r="AM30" s="367" t="s">
        <v>233</v>
      </c>
      <c r="AN30" s="368"/>
      <c r="AO30" s="367" t="str">
        <f>IF(K30="SI","X","")</f>
        <v/>
      </c>
      <c r="AP30" s="368"/>
    </row>
    <row r="31" spans="1:53" ht="15">
      <c r="A31" s="433"/>
      <c r="B31" s="124" t="s">
        <v>280</v>
      </c>
      <c r="C31" s="237" t="s">
        <v>235</v>
      </c>
      <c r="D31" s="212"/>
      <c r="E31" s="196" t="s">
        <v>305</v>
      </c>
      <c r="F31" s="196" t="s">
        <v>305</v>
      </c>
      <c r="G31" s="196" t="s">
        <v>305</v>
      </c>
      <c r="H31" s="196" t="s">
        <v>305</v>
      </c>
      <c r="I31" s="196" t="s">
        <v>305</v>
      </c>
      <c r="J31" s="212"/>
      <c r="K31" s="357" t="str">
        <f>IF(Istanza!E142="SI","SI","NO")</f>
        <v>NO</v>
      </c>
      <c r="L31" s="357"/>
      <c r="M31" s="357"/>
      <c r="N31" s="212"/>
      <c r="O31" s="212"/>
      <c r="P31" s="212" t="str">
        <f>IF(K31&lt;&gt;"SI","Operatore NQ","")</f>
        <v>Operatore NQ</v>
      </c>
      <c r="Q31" s="212"/>
      <c r="R31" s="212"/>
      <c r="S31" s="367" t="s">
        <v>233</v>
      </c>
      <c r="T31" s="368"/>
      <c r="U31" s="367" t="str">
        <f>IF(K31="SI","X","")</f>
        <v/>
      </c>
      <c r="V31" s="368"/>
      <c r="X31" s="367" t="s">
        <v>233</v>
      </c>
      <c r="Y31" s="368"/>
      <c r="Z31" s="367" t="str">
        <f>IF(K31="SI","X","")</f>
        <v/>
      </c>
      <c r="AA31" s="368"/>
      <c r="AC31" s="367" t="s">
        <v>233</v>
      </c>
      <c r="AD31" s="368"/>
      <c r="AE31" s="367" t="str">
        <f>IF(K31="SI","X","")</f>
        <v/>
      </c>
      <c r="AF31" s="368"/>
      <c r="AH31" s="367" t="s">
        <v>233</v>
      </c>
      <c r="AI31" s="368"/>
      <c r="AJ31" s="367" t="str">
        <f>IF(K31="SI","X","")</f>
        <v/>
      </c>
      <c r="AK31" s="368"/>
      <c r="AM31" s="367" t="s">
        <v>233</v>
      </c>
      <c r="AN31" s="368"/>
      <c r="AO31" s="367" t="str">
        <f>IF(K31="SI","X","")</f>
        <v/>
      </c>
      <c r="AP31" s="368"/>
    </row>
    <row r="32" spans="1:53" ht="15">
      <c r="A32" s="433"/>
      <c r="B32" s="124" t="s">
        <v>281</v>
      </c>
      <c r="C32" s="237" t="s">
        <v>394</v>
      </c>
      <c r="D32" s="212"/>
      <c r="E32" s="196" t="s">
        <v>305</v>
      </c>
      <c r="F32" s="196" t="s">
        <v>305</v>
      </c>
      <c r="G32" s="196" t="s">
        <v>305</v>
      </c>
      <c r="H32" s="196" t="s">
        <v>305</v>
      </c>
      <c r="I32" s="196" t="s">
        <v>305</v>
      </c>
      <c r="J32" s="212"/>
      <c r="K32" s="357" t="str">
        <f>IF(Istanza!E140="SI","SI","NO")</f>
        <v>NO</v>
      </c>
      <c r="L32" s="357"/>
      <c r="M32" s="357"/>
      <c r="N32" s="212"/>
      <c r="O32" s="212"/>
      <c r="P32" s="212" t="str">
        <f>IF(K32&lt;&gt;"SI","Operatore NQ","")</f>
        <v>Operatore NQ</v>
      </c>
      <c r="Q32" s="212"/>
      <c r="R32" s="212"/>
      <c r="S32" s="367" t="s">
        <v>233</v>
      </c>
      <c r="T32" s="368"/>
      <c r="U32" s="367" t="str">
        <f>IF(K32="SI","X","")</f>
        <v/>
      </c>
      <c r="V32" s="368"/>
      <c r="X32" s="367" t="s">
        <v>233</v>
      </c>
      <c r="Y32" s="368"/>
      <c r="Z32" s="367" t="str">
        <f>IF(K32="SI","X","")</f>
        <v/>
      </c>
      <c r="AA32" s="368"/>
      <c r="AC32" s="367" t="s">
        <v>233</v>
      </c>
      <c r="AD32" s="368"/>
      <c r="AE32" s="367" t="str">
        <f>IF(K32="SI","X","")</f>
        <v/>
      </c>
      <c r="AF32" s="368"/>
      <c r="AH32" s="367" t="s">
        <v>233</v>
      </c>
      <c r="AI32" s="368"/>
      <c r="AJ32" s="367" t="str">
        <f>IF(K32="SI","X","")</f>
        <v/>
      </c>
      <c r="AK32" s="368"/>
      <c r="AM32" s="367" t="s">
        <v>233</v>
      </c>
      <c r="AN32" s="368"/>
      <c r="AO32" s="367" t="str">
        <f>IF(K32="SI","X","")</f>
        <v/>
      </c>
      <c r="AP32" s="368"/>
    </row>
    <row r="33" spans="1:53" ht="30">
      <c r="A33" s="434"/>
      <c r="B33" s="124" t="s">
        <v>282</v>
      </c>
      <c r="C33" s="237" t="s">
        <v>383</v>
      </c>
      <c r="D33" s="212"/>
      <c r="E33" s="196" t="s">
        <v>305</v>
      </c>
      <c r="F33" s="196" t="s">
        <v>305</v>
      </c>
      <c r="G33" s="196" t="s">
        <v>305</v>
      </c>
      <c r="H33" s="196" t="s">
        <v>305</v>
      </c>
      <c r="I33" s="196" t="s">
        <v>305</v>
      </c>
      <c r="J33" s="212"/>
      <c r="K33" s="448" t="str">
        <f>IF(OR(Istanza!E149="SI",Istanza!F149="SI"),"SI","")</f>
        <v/>
      </c>
      <c r="L33" s="448"/>
      <c r="M33" s="448"/>
      <c r="N33" s="212"/>
      <c r="O33" s="212"/>
      <c r="P33" s="212" t="str">
        <f>IF(K33&lt;&gt;"SI","Operatore NQ","")</f>
        <v>Operatore NQ</v>
      </c>
      <c r="Q33" s="212"/>
      <c r="R33" s="212"/>
      <c r="S33" s="367" t="s">
        <v>233</v>
      </c>
      <c r="T33" s="368"/>
      <c r="U33" s="367" t="str">
        <f>IF(K33="SI","X","")</f>
        <v/>
      </c>
      <c r="V33" s="368"/>
      <c r="X33" s="367" t="s">
        <v>233</v>
      </c>
      <c r="Y33" s="368"/>
      <c r="Z33" s="367" t="str">
        <f>IF(K33="SI","X","")</f>
        <v/>
      </c>
      <c r="AA33" s="368"/>
      <c r="AC33" s="367" t="s">
        <v>233</v>
      </c>
      <c r="AD33" s="368"/>
      <c r="AE33" s="367" t="str">
        <f>IF(K33="SI","X","")</f>
        <v/>
      </c>
      <c r="AF33" s="368"/>
      <c r="AH33" s="367" t="s">
        <v>233</v>
      </c>
      <c r="AI33" s="368"/>
      <c r="AJ33" s="367" t="str">
        <f>IF(K33="SI","X","")</f>
        <v/>
      </c>
      <c r="AK33" s="368"/>
      <c r="AM33" s="367" t="s">
        <v>233</v>
      </c>
      <c r="AN33" s="368"/>
      <c r="AO33" s="367" t="str">
        <f>IF(K33="SI","X","")</f>
        <v/>
      </c>
      <c r="AP33" s="368"/>
    </row>
    <row r="34" spans="1:53" s="20" customFormat="1">
      <c r="A34" s="36"/>
      <c r="B34" s="124"/>
      <c r="C34" s="241"/>
      <c r="D34" s="232"/>
      <c r="E34" s="233"/>
      <c r="F34" s="233"/>
      <c r="G34" s="233"/>
      <c r="H34" s="233"/>
      <c r="I34" s="233"/>
      <c r="J34" s="232"/>
      <c r="K34" s="222"/>
      <c r="L34" s="222"/>
      <c r="M34" s="222"/>
      <c r="N34" s="232"/>
      <c r="O34" s="232"/>
      <c r="P34" s="232"/>
      <c r="Q34" s="232"/>
      <c r="R34" s="23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row>
    <row r="35" spans="1:53" ht="36.75" customHeight="1">
      <c r="A35" s="432" t="s">
        <v>238</v>
      </c>
      <c r="B35" s="352" t="s">
        <v>283</v>
      </c>
      <c r="C35" s="435" t="s">
        <v>340</v>
      </c>
      <c r="D35" s="228"/>
      <c r="E35" s="199"/>
      <c r="F35" s="199"/>
      <c r="G35" s="199"/>
      <c r="H35" s="199"/>
      <c r="I35" s="199"/>
      <c r="J35" s="228"/>
      <c r="K35" s="436" t="s">
        <v>240</v>
      </c>
      <c r="L35" s="426"/>
      <c r="M35" s="437"/>
      <c r="N35" s="228"/>
      <c r="O35" s="228"/>
      <c r="P35" s="228"/>
      <c r="Q35" s="228"/>
      <c r="R35" s="228"/>
      <c r="S35" s="388" t="s">
        <v>160</v>
      </c>
      <c r="T35" s="388"/>
      <c r="U35" s="374" t="s">
        <v>240</v>
      </c>
      <c r="V35" s="375"/>
      <c r="X35" s="388" t="s">
        <v>160</v>
      </c>
      <c r="Y35" s="388"/>
      <c r="Z35" s="374" t="s">
        <v>240</v>
      </c>
      <c r="AA35" s="375"/>
      <c r="AC35" s="388" t="s">
        <v>160</v>
      </c>
      <c r="AD35" s="388"/>
      <c r="AE35" s="374" t="s">
        <v>240</v>
      </c>
      <c r="AF35" s="375"/>
      <c r="AH35" s="388" t="s">
        <v>160</v>
      </c>
      <c r="AI35" s="388"/>
      <c r="AJ35" s="374" t="s">
        <v>240</v>
      </c>
      <c r="AK35" s="375"/>
      <c r="AM35" s="388" t="s">
        <v>160</v>
      </c>
      <c r="AN35" s="388"/>
      <c r="AO35" s="374" t="s">
        <v>240</v>
      </c>
      <c r="AP35" s="375"/>
    </row>
    <row r="36" spans="1:53" ht="21.75" customHeight="1">
      <c r="A36" s="433"/>
      <c r="B36" s="353"/>
      <c r="C36" s="435"/>
      <c r="D36" s="228"/>
      <c r="E36" s="200"/>
      <c r="F36" s="200"/>
      <c r="G36" s="200"/>
      <c r="H36" s="200"/>
      <c r="I36" s="200"/>
      <c r="J36" s="228"/>
      <c r="K36" s="438"/>
      <c r="L36" s="427"/>
      <c r="M36" s="439"/>
      <c r="N36" s="228"/>
      <c r="O36" s="228"/>
      <c r="P36" s="228"/>
      <c r="Q36" s="228"/>
      <c r="R36" s="228"/>
      <c r="S36" s="388"/>
      <c r="T36" s="388"/>
      <c r="U36" s="377"/>
      <c r="V36" s="378"/>
      <c r="X36" s="388"/>
      <c r="Y36" s="388"/>
      <c r="Z36" s="377"/>
      <c r="AA36" s="378"/>
      <c r="AC36" s="388"/>
      <c r="AD36" s="388"/>
      <c r="AE36" s="377"/>
      <c r="AF36" s="378"/>
      <c r="AH36" s="388"/>
      <c r="AI36" s="388"/>
      <c r="AJ36" s="377"/>
      <c r="AK36" s="378"/>
      <c r="AM36" s="388"/>
      <c r="AN36" s="388"/>
      <c r="AO36" s="377"/>
      <c r="AP36" s="378"/>
    </row>
    <row r="37" spans="1:53" ht="15">
      <c r="A37" s="433"/>
      <c r="B37" s="124" t="s">
        <v>284</v>
      </c>
      <c r="C37" s="237" t="s">
        <v>242</v>
      </c>
      <c r="D37" s="38"/>
      <c r="E37" s="446">
        <v>2</v>
      </c>
      <c r="F37" s="446">
        <v>3</v>
      </c>
      <c r="G37" s="446">
        <v>4</v>
      </c>
      <c r="H37" s="446">
        <v>5</v>
      </c>
      <c r="I37" s="446">
        <v>6</v>
      </c>
      <c r="J37" s="38"/>
      <c r="K37" s="440">
        <f>COUNTIF(Istanza!L172:N175,"SI")</f>
        <v>0</v>
      </c>
      <c r="L37" s="441"/>
      <c r="M37" s="442"/>
      <c r="N37" s="38"/>
      <c r="O37" s="38"/>
      <c r="P37" s="38" t="str">
        <f>IF(K37&lt;2,"Operatore NQ","")</f>
        <v>Operatore NQ</v>
      </c>
      <c r="Q37" s="38"/>
      <c r="R37" s="38"/>
      <c r="S37" s="388">
        <v>2</v>
      </c>
      <c r="T37" s="388"/>
      <c r="U37" s="417" t="str">
        <f>IF(K37&gt;=2,"X","")</f>
        <v/>
      </c>
      <c r="V37" s="418"/>
      <c r="X37" s="388">
        <v>3</v>
      </c>
      <c r="Y37" s="388"/>
      <c r="Z37" s="417" t="str">
        <f>IF(K37&gt;=3,"X","")</f>
        <v/>
      </c>
      <c r="AA37" s="418"/>
      <c r="AC37" s="388">
        <v>4</v>
      </c>
      <c r="AD37" s="388"/>
      <c r="AE37" s="417" t="str">
        <f>IF(K37&gt;=4,"X","")</f>
        <v/>
      </c>
      <c r="AF37" s="418"/>
      <c r="AH37" s="388">
        <v>5</v>
      </c>
      <c r="AI37" s="388"/>
      <c r="AJ37" s="417" t="str">
        <f>IF(K37&gt;=5,"X","")</f>
        <v/>
      </c>
      <c r="AK37" s="418"/>
      <c r="AM37" s="388">
        <v>6</v>
      </c>
      <c r="AN37" s="388"/>
      <c r="AO37" s="417" t="str">
        <f>IF(K37=6,"X","")</f>
        <v/>
      </c>
      <c r="AP37" s="418"/>
    </row>
    <row r="38" spans="1:53" ht="15">
      <c r="A38" s="433"/>
      <c r="B38" s="124" t="s">
        <v>285</v>
      </c>
      <c r="C38" s="237" t="s">
        <v>244</v>
      </c>
      <c r="D38" s="38"/>
      <c r="E38" s="446"/>
      <c r="F38" s="446"/>
      <c r="G38" s="446"/>
      <c r="H38" s="446"/>
      <c r="I38" s="446"/>
      <c r="J38" s="38"/>
      <c r="K38" s="336"/>
      <c r="L38" s="337"/>
      <c r="M38" s="338"/>
      <c r="N38" s="38"/>
      <c r="O38" s="38"/>
      <c r="P38" s="38"/>
      <c r="Q38" s="38"/>
      <c r="R38" s="38"/>
      <c r="S38" s="388"/>
      <c r="T38" s="388"/>
      <c r="U38" s="419"/>
      <c r="V38" s="420"/>
      <c r="X38" s="388"/>
      <c r="Y38" s="388"/>
      <c r="Z38" s="419"/>
      <c r="AA38" s="420"/>
      <c r="AC38" s="388"/>
      <c r="AD38" s="388"/>
      <c r="AE38" s="419"/>
      <c r="AF38" s="420"/>
      <c r="AH38" s="388"/>
      <c r="AI38" s="388"/>
      <c r="AJ38" s="419"/>
      <c r="AK38" s="420"/>
      <c r="AM38" s="388"/>
      <c r="AN38" s="388"/>
      <c r="AO38" s="419"/>
      <c r="AP38" s="420"/>
    </row>
    <row r="39" spans="1:53" ht="15">
      <c r="A39" s="433"/>
      <c r="B39" s="124" t="s">
        <v>286</v>
      </c>
      <c r="C39" s="237" t="s">
        <v>246</v>
      </c>
      <c r="D39" s="38"/>
      <c r="E39" s="446"/>
      <c r="F39" s="446"/>
      <c r="G39" s="446"/>
      <c r="H39" s="446"/>
      <c r="I39" s="446"/>
      <c r="J39" s="38"/>
      <c r="K39" s="336"/>
      <c r="L39" s="337"/>
      <c r="M39" s="338"/>
      <c r="N39" s="38"/>
      <c r="O39" s="38"/>
      <c r="P39" s="38"/>
      <c r="Q39" s="38"/>
      <c r="R39" s="38"/>
      <c r="S39" s="388"/>
      <c r="T39" s="388"/>
      <c r="U39" s="419"/>
      <c r="V39" s="420"/>
      <c r="X39" s="388"/>
      <c r="Y39" s="388"/>
      <c r="Z39" s="419"/>
      <c r="AA39" s="420"/>
      <c r="AC39" s="388"/>
      <c r="AD39" s="388"/>
      <c r="AE39" s="419"/>
      <c r="AF39" s="420"/>
      <c r="AH39" s="388"/>
      <c r="AI39" s="388"/>
      <c r="AJ39" s="419"/>
      <c r="AK39" s="420"/>
      <c r="AM39" s="388"/>
      <c r="AN39" s="388"/>
      <c r="AO39" s="419"/>
      <c r="AP39" s="420"/>
    </row>
    <row r="40" spans="1:53" ht="15">
      <c r="A40" s="433"/>
      <c r="B40" s="124" t="s">
        <v>287</v>
      </c>
      <c r="C40" s="237" t="s">
        <v>248</v>
      </c>
      <c r="D40" s="38"/>
      <c r="E40" s="446"/>
      <c r="F40" s="446"/>
      <c r="G40" s="446"/>
      <c r="H40" s="446"/>
      <c r="I40" s="446"/>
      <c r="J40" s="38"/>
      <c r="K40" s="336"/>
      <c r="L40" s="337"/>
      <c r="M40" s="338"/>
      <c r="N40" s="38"/>
      <c r="O40" s="38"/>
      <c r="P40" s="38"/>
      <c r="Q40" s="38"/>
      <c r="R40" s="38"/>
      <c r="S40" s="388"/>
      <c r="T40" s="388"/>
      <c r="U40" s="419"/>
      <c r="V40" s="420"/>
      <c r="X40" s="388"/>
      <c r="Y40" s="388"/>
      <c r="Z40" s="419"/>
      <c r="AA40" s="420"/>
      <c r="AC40" s="388"/>
      <c r="AD40" s="388"/>
      <c r="AE40" s="419"/>
      <c r="AF40" s="420"/>
      <c r="AH40" s="388"/>
      <c r="AI40" s="388"/>
      <c r="AJ40" s="419"/>
      <c r="AK40" s="420"/>
      <c r="AM40" s="388"/>
      <c r="AN40" s="388"/>
      <c r="AO40" s="419"/>
      <c r="AP40" s="420"/>
    </row>
    <row r="41" spans="1:53" ht="15">
      <c r="A41" s="433"/>
      <c r="B41" s="124" t="s">
        <v>288</v>
      </c>
      <c r="C41" s="237" t="s">
        <v>250</v>
      </c>
      <c r="D41" s="38"/>
      <c r="E41" s="446"/>
      <c r="F41" s="446"/>
      <c r="G41" s="446"/>
      <c r="H41" s="446"/>
      <c r="I41" s="446"/>
      <c r="J41" s="38"/>
      <c r="K41" s="336"/>
      <c r="L41" s="337"/>
      <c r="M41" s="338"/>
      <c r="N41" s="38"/>
      <c r="O41" s="38"/>
      <c r="P41" s="38"/>
      <c r="Q41" s="38"/>
      <c r="R41" s="38"/>
      <c r="S41" s="388"/>
      <c r="T41" s="388"/>
      <c r="U41" s="419"/>
      <c r="V41" s="420"/>
      <c r="X41" s="388"/>
      <c r="Y41" s="388"/>
      <c r="Z41" s="419"/>
      <c r="AA41" s="420"/>
      <c r="AC41" s="388"/>
      <c r="AD41" s="388"/>
      <c r="AE41" s="419"/>
      <c r="AF41" s="420"/>
      <c r="AH41" s="388"/>
      <c r="AI41" s="388"/>
      <c r="AJ41" s="419"/>
      <c r="AK41" s="420"/>
      <c r="AM41" s="388"/>
      <c r="AN41" s="388"/>
      <c r="AO41" s="419"/>
      <c r="AP41" s="420"/>
    </row>
    <row r="42" spans="1:53" ht="15.75" thickBot="1">
      <c r="A42" s="434"/>
      <c r="B42" s="124" t="s">
        <v>289</v>
      </c>
      <c r="C42" s="237" t="s">
        <v>252</v>
      </c>
      <c r="D42" s="38"/>
      <c r="E42" s="447"/>
      <c r="F42" s="447"/>
      <c r="G42" s="447"/>
      <c r="H42" s="447"/>
      <c r="I42" s="447"/>
      <c r="J42" s="38"/>
      <c r="K42" s="339"/>
      <c r="L42" s="340"/>
      <c r="M42" s="341"/>
      <c r="N42" s="38"/>
      <c r="O42" s="38"/>
      <c r="P42" s="38"/>
      <c r="Q42" s="38"/>
      <c r="R42" s="38"/>
      <c r="S42" s="388"/>
      <c r="T42" s="388"/>
      <c r="U42" s="421"/>
      <c r="V42" s="422"/>
      <c r="X42" s="388"/>
      <c r="Y42" s="388"/>
      <c r="Z42" s="421"/>
      <c r="AA42" s="422"/>
      <c r="AC42" s="388"/>
      <c r="AD42" s="388"/>
      <c r="AE42" s="421"/>
      <c r="AF42" s="422"/>
      <c r="AH42" s="388"/>
      <c r="AI42" s="388"/>
      <c r="AJ42" s="421"/>
      <c r="AK42" s="422"/>
      <c r="AM42" s="388"/>
      <c r="AN42" s="388"/>
      <c r="AO42" s="421"/>
      <c r="AP42" s="422"/>
    </row>
    <row r="44" spans="1:53">
      <c r="C44" s="38"/>
      <c r="D44" s="38"/>
      <c r="E44" s="38"/>
      <c r="F44" s="38"/>
      <c r="G44" s="38"/>
      <c r="H44" s="38"/>
      <c r="I44" s="38"/>
      <c r="J44" s="38"/>
    </row>
    <row r="45" spans="1:53">
      <c r="O45" s="250" t="s">
        <v>307</v>
      </c>
      <c r="P45" s="250" t="s">
        <v>308</v>
      </c>
      <c r="Q45" s="250" t="s">
        <v>309</v>
      </c>
      <c r="S45" s="251">
        <f>COUNTIF(U4,"X")+COUNTIF(T11:V14,"X")+COUNTIF(U17:V19,"X")+COUNTIF(U22:V24,"X")+COUNTIF(U30:V33,"X")+COUNTIF(U37,"X")</f>
        <v>0</v>
      </c>
      <c r="T45" s="251"/>
      <c r="U45" s="251"/>
      <c r="V45" s="251"/>
      <c r="W45" s="251"/>
      <c r="X45" s="251">
        <f>COUNTIF(Z4,"X")+COUNTIF(Y11:AA14,"X")+COUNTIF(Z17:AA19,"X")+COUNTIF(Z22:AA24,"X")+COUNTIF(Z30:AA33,"X")+COUNTIF(Z37,"X")</f>
        <v>0</v>
      </c>
      <c r="Y45" s="251"/>
      <c r="Z45" s="251"/>
      <c r="AA45" s="251"/>
      <c r="AB45" s="251"/>
      <c r="AC45" s="251">
        <f>COUNTIF(AE4,"X")+COUNTIF(AD11:AF14,"X")+COUNTIF(AE17:AF19,"X")+COUNTIF(AE22:AF24,"X")+COUNTIF(AE30:AF33,"X")+COUNTIF(AE37,"X")</f>
        <v>0</v>
      </c>
      <c r="AD45" s="251"/>
      <c r="AE45" s="251"/>
      <c r="AF45" s="251"/>
      <c r="AG45" s="251"/>
      <c r="AH45" s="251">
        <f>COUNTIF(AJ4,"X")+COUNTIF(AI11:AK14,"X")+COUNTIF(AJ17:AK19,"X")+COUNTIF(AJ22:AK24,"X")+COUNTIF(AJ30:AK33,"X")+COUNTIF(AJ37,"X")</f>
        <v>0</v>
      </c>
      <c r="AI45" s="251"/>
      <c r="AJ45" s="251"/>
      <c r="AK45" s="251"/>
      <c r="AL45" s="251"/>
      <c r="AM45" s="251">
        <f>COUNTIF(AO4,"X")+COUNTIF(AN11:AP14,"X")+COUNTIF(AO17:AP19,"X")+COUNTIF(AO22:AP24,"X")+COUNTIF(AO30:AP33,"X")+COUNTIF(AO37,"X")</f>
        <v>0</v>
      </c>
      <c r="AN45" s="251"/>
      <c r="AO45" s="251"/>
    </row>
    <row r="46" spans="1:53" ht="31.5" customHeight="1">
      <c r="O46" s="252">
        <f>AM45</f>
        <v>0</v>
      </c>
      <c r="P46" s="250" t="s">
        <v>56</v>
      </c>
      <c r="Q46" s="252">
        <f>MAX(O46:O50)</f>
        <v>0</v>
      </c>
    </row>
    <row r="47" spans="1:53">
      <c r="O47" s="252">
        <f>AH45</f>
        <v>0</v>
      </c>
      <c r="P47" s="250" t="s">
        <v>55</v>
      </c>
    </row>
    <row r="48" spans="1:53">
      <c r="O48" s="252">
        <f>AC45</f>
        <v>0</v>
      </c>
      <c r="P48" s="250" t="s">
        <v>54</v>
      </c>
    </row>
    <row r="49" spans="14:16">
      <c r="O49" s="252">
        <f>X45</f>
        <v>0</v>
      </c>
      <c r="P49" s="250" t="s">
        <v>53</v>
      </c>
    </row>
    <row r="50" spans="14:16">
      <c r="O50" s="252">
        <f>S45</f>
        <v>0</v>
      </c>
      <c r="P50" s="250" t="s">
        <v>52</v>
      </c>
    </row>
    <row r="52" spans="14:16" ht="30" customHeight="1">
      <c r="N52" s="217" t="s">
        <v>310</v>
      </c>
      <c r="O52" s="253" t="str">
        <f>IF(COUNTIF(P7:P42,"Operatore NQ")&lt;&gt;0,"Operatore NQ",VLOOKUP(Q46,O46:P50,2,FALSE))</f>
        <v>Operatore NQ</v>
      </c>
    </row>
  </sheetData>
  <sheetProtection password="F220" sheet="1" objects="1" scenarios="1" selectLockedCells="1"/>
  <mergeCells count="281">
    <mergeCell ref="A2:C2"/>
    <mergeCell ref="K30:M30"/>
    <mergeCell ref="K31:M31"/>
    <mergeCell ref="K20:M20"/>
    <mergeCell ref="E1:I1"/>
    <mergeCell ref="E37:E42"/>
    <mergeCell ref="F37:F42"/>
    <mergeCell ref="G37:G42"/>
    <mergeCell ref="H37:H42"/>
    <mergeCell ref="I37:I42"/>
    <mergeCell ref="A29:A33"/>
    <mergeCell ref="A9:A14"/>
    <mergeCell ref="B9:B10"/>
    <mergeCell ref="C9:C10"/>
    <mergeCell ref="A3:A7"/>
    <mergeCell ref="K33:M33"/>
    <mergeCell ref="A21:A27"/>
    <mergeCell ref="B25:B27"/>
    <mergeCell ref="AM40:AN40"/>
    <mergeCell ref="K2:M2"/>
    <mergeCell ref="K16:M16"/>
    <mergeCell ref="K23:M23"/>
    <mergeCell ref="K24:M24"/>
    <mergeCell ref="K29:M29"/>
    <mergeCell ref="K19:M19"/>
    <mergeCell ref="K21:M21"/>
    <mergeCell ref="K22:M22"/>
    <mergeCell ref="K17:M17"/>
    <mergeCell ref="K18:M18"/>
    <mergeCell ref="K9:M9"/>
    <mergeCell ref="K32:M32"/>
    <mergeCell ref="AM38:AN38"/>
    <mergeCell ref="S39:T39"/>
    <mergeCell ref="U37:V42"/>
    <mergeCell ref="Z37:AA42"/>
    <mergeCell ref="AE37:AF42"/>
    <mergeCell ref="X39:Y39"/>
    <mergeCell ref="AC39:AD39"/>
    <mergeCell ref="S41:T41"/>
    <mergeCell ref="X41:Y41"/>
    <mergeCell ref="AC41:AD41"/>
    <mergeCell ref="S42:T42"/>
    <mergeCell ref="X42:Y42"/>
    <mergeCell ref="AJ35:AK36"/>
    <mergeCell ref="AJ37:AK42"/>
    <mergeCell ref="A35:A42"/>
    <mergeCell ref="B35:B36"/>
    <mergeCell ref="C35:C36"/>
    <mergeCell ref="U35:V36"/>
    <mergeCell ref="S35:T36"/>
    <mergeCell ref="X35:Y36"/>
    <mergeCell ref="AC35:AD36"/>
    <mergeCell ref="AH35:AI36"/>
    <mergeCell ref="S37:T37"/>
    <mergeCell ref="X37:Y37"/>
    <mergeCell ref="AC37:AD37"/>
    <mergeCell ref="AH37:AI37"/>
    <mergeCell ref="AC42:AD42"/>
    <mergeCell ref="AH42:AI42"/>
    <mergeCell ref="AE35:AF36"/>
    <mergeCell ref="X40:Y40"/>
    <mergeCell ref="AC40:AD40"/>
    <mergeCell ref="AH40:AI40"/>
    <mergeCell ref="Z35:AA36"/>
    <mergeCell ref="K35:M36"/>
    <mergeCell ref="K37:M42"/>
    <mergeCell ref="AC38:AD38"/>
    <mergeCell ref="AH38:AI38"/>
    <mergeCell ref="AO37:AP42"/>
    <mergeCell ref="S38:T38"/>
    <mergeCell ref="X38:Y38"/>
    <mergeCell ref="S33:T33"/>
    <mergeCell ref="U33:V33"/>
    <mergeCell ref="X33:Y33"/>
    <mergeCell ref="Z33:AA33"/>
    <mergeCell ref="AC33:AD33"/>
    <mergeCell ref="AE33:AF33"/>
    <mergeCell ref="AH33:AI33"/>
    <mergeCell ref="AJ33:AK33"/>
    <mergeCell ref="AM33:AN33"/>
    <mergeCell ref="AM42:AN42"/>
    <mergeCell ref="AH39:AI39"/>
    <mergeCell ref="AM39:AN39"/>
    <mergeCell ref="S40:T40"/>
    <mergeCell ref="AH41:AI41"/>
    <mergeCell ref="AM41:AN41"/>
    <mergeCell ref="AO33:AP33"/>
    <mergeCell ref="AM35:AN36"/>
    <mergeCell ref="AO35:AP36"/>
    <mergeCell ref="AM37:AN37"/>
    <mergeCell ref="AO31:AP31"/>
    <mergeCell ref="S32:T32"/>
    <mergeCell ref="U32:V32"/>
    <mergeCell ref="X32:Y32"/>
    <mergeCell ref="Z32:AA32"/>
    <mergeCell ref="AC32:AD32"/>
    <mergeCell ref="AE32:AF32"/>
    <mergeCell ref="AH32:AI32"/>
    <mergeCell ref="AJ32:AK32"/>
    <mergeCell ref="AM32:AN32"/>
    <mergeCell ref="AO32:AP32"/>
    <mergeCell ref="S31:T31"/>
    <mergeCell ref="U31:V31"/>
    <mergeCell ref="X31:Y31"/>
    <mergeCell ref="Z31:AA31"/>
    <mergeCell ref="AC31:AD31"/>
    <mergeCell ref="AE31:AF31"/>
    <mergeCell ref="AH31:AI31"/>
    <mergeCell ref="AJ31:AK31"/>
    <mergeCell ref="AM31:AN31"/>
    <mergeCell ref="AJ29:AK29"/>
    <mergeCell ref="AM29:AN29"/>
    <mergeCell ref="AO29:AP29"/>
    <mergeCell ref="S30:T30"/>
    <mergeCell ref="U30:V30"/>
    <mergeCell ref="X30:Y30"/>
    <mergeCell ref="Z30:AA30"/>
    <mergeCell ref="AC30:AD30"/>
    <mergeCell ref="S29:T29"/>
    <mergeCell ref="U29:V29"/>
    <mergeCell ref="X29:Y29"/>
    <mergeCell ref="Z29:AA29"/>
    <mergeCell ref="AC29:AD29"/>
    <mergeCell ref="AE30:AF30"/>
    <mergeCell ref="AH30:AI30"/>
    <mergeCell ref="AJ30:AK30"/>
    <mergeCell ref="AM30:AN30"/>
    <mergeCell ref="AO30:AP30"/>
    <mergeCell ref="AE29:AF29"/>
    <mergeCell ref="AH29:AI29"/>
    <mergeCell ref="AM24:AN24"/>
    <mergeCell ref="AO24:AP24"/>
    <mergeCell ref="AH23:AI23"/>
    <mergeCell ref="AJ23:AK23"/>
    <mergeCell ref="AM23:AN23"/>
    <mergeCell ref="AO23:AP23"/>
    <mergeCell ref="S24:T24"/>
    <mergeCell ref="U24:V24"/>
    <mergeCell ref="X24:Y24"/>
    <mergeCell ref="Z24:AA24"/>
    <mergeCell ref="AC24:AD24"/>
    <mergeCell ref="AE24:AF24"/>
    <mergeCell ref="S23:T23"/>
    <mergeCell ref="U23:V23"/>
    <mergeCell ref="X23:Y23"/>
    <mergeCell ref="Z23:AA23"/>
    <mergeCell ref="AC23:AD23"/>
    <mergeCell ref="AE23:AF23"/>
    <mergeCell ref="AH24:AI24"/>
    <mergeCell ref="AJ24:AK24"/>
    <mergeCell ref="AM21:AN21"/>
    <mergeCell ref="AO21:AP21"/>
    <mergeCell ref="S22:T22"/>
    <mergeCell ref="U22:V22"/>
    <mergeCell ref="X22:Y22"/>
    <mergeCell ref="Z22:AA22"/>
    <mergeCell ref="AC22:AD22"/>
    <mergeCell ref="AE22:AF22"/>
    <mergeCell ref="AH22:AI22"/>
    <mergeCell ref="AJ22:AK22"/>
    <mergeCell ref="AM22:AN22"/>
    <mergeCell ref="AO22:AP22"/>
    <mergeCell ref="S21:T21"/>
    <mergeCell ref="U21:V21"/>
    <mergeCell ref="X21:Y21"/>
    <mergeCell ref="Z21:AA21"/>
    <mergeCell ref="AC21:AD21"/>
    <mergeCell ref="AE21:AF21"/>
    <mergeCell ref="AH21:AI21"/>
    <mergeCell ref="AJ21:AK21"/>
    <mergeCell ref="AO18:AP18"/>
    <mergeCell ref="S19:T19"/>
    <mergeCell ref="U19:V19"/>
    <mergeCell ref="X19:Y19"/>
    <mergeCell ref="Z19:AA19"/>
    <mergeCell ref="AC19:AD19"/>
    <mergeCell ref="AE19:AF19"/>
    <mergeCell ref="AH19:AI19"/>
    <mergeCell ref="AJ19:AK19"/>
    <mergeCell ref="AM19:AN19"/>
    <mergeCell ref="AO19:AP19"/>
    <mergeCell ref="S18:T18"/>
    <mergeCell ref="U18:V18"/>
    <mergeCell ref="X18:Y18"/>
    <mergeCell ref="Z18:AA18"/>
    <mergeCell ref="AC18:AD18"/>
    <mergeCell ref="AE18:AF18"/>
    <mergeCell ref="AH18:AI18"/>
    <mergeCell ref="AJ18:AK18"/>
    <mergeCell ref="AM18:AN18"/>
    <mergeCell ref="AM16:AN16"/>
    <mergeCell ref="AO16:AP16"/>
    <mergeCell ref="S17:T17"/>
    <mergeCell ref="U17:V17"/>
    <mergeCell ref="X17:Y17"/>
    <mergeCell ref="Z17:AA17"/>
    <mergeCell ref="AC17:AD17"/>
    <mergeCell ref="AE17:AF17"/>
    <mergeCell ref="AH17:AI17"/>
    <mergeCell ref="AJ17:AK17"/>
    <mergeCell ref="AM17:AN17"/>
    <mergeCell ref="AO17:AP17"/>
    <mergeCell ref="AM9:AM10"/>
    <mergeCell ref="AN9:AP9"/>
    <mergeCell ref="A16:A19"/>
    <mergeCell ref="S16:T16"/>
    <mergeCell ref="U16:V16"/>
    <mergeCell ref="X16:Y16"/>
    <mergeCell ref="Z16:AA16"/>
    <mergeCell ref="AC16:AD16"/>
    <mergeCell ref="AE16:AF16"/>
    <mergeCell ref="AH16:AI16"/>
    <mergeCell ref="X9:X10"/>
    <mergeCell ref="Y9:AA9"/>
    <mergeCell ref="AC9:AC10"/>
    <mergeCell ref="AD9:AF9"/>
    <mergeCell ref="AH9:AH10"/>
    <mergeCell ref="AI9:AK9"/>
    <mergeCell ref="AI12:AK12"/>
    <mergeCell ref="AI13:AK13"/>
    <mergeCell ref="AI14:AK14"/>
    <mergeCell ref="AN11:AP11"/>
    <mergeCell ref="AN12:AP12"/>
    <mergeCell ref="AN13:AP13"/>
    <mergeCell ref="AN14:AP14"/>
    <mergeCell ref="AJ16:AK16"/>
    <mergeCell ref="Y11:AA11"/>
    <mergeCell ref="Y12:AA12"/>
    <mergeCell ref="Y13:AA13"/>
    <mergeCell ref="Y14:AA14"/>
    <mergeCell ref="AD11:AF11"/>
    <mergeCell ref="AD12:AF12"/>
    <mergeCell ref="AD13:AF13"/>
    <mergeCell ref="AD14:AF14"/>
    <mergeCell ref="AI11:AK11"/>
    <mergeCell ref="S9:S10"/>
    <mergeCell ref="T9:V9"/>
    <mergeCell ref="T11:V11"/>
    <mergeCell ref="T12:V12"/>
    <mergeCell ref="T13:V13"/>
    <mergeCell ref="T14:V14"/>
    <mergeCell ref="K6:M6"/>
    <mergeCell ref="K7:M8"/>
    <mergeCell ref="K3:M3"/>
    <mergeCell ref="K4:M4"/>
    <mergeCell ref="K5:M5"/>
    <mergeCell ref="AM4:AN4"/>
    <mergeCell ref="S5:T5"/>
    <mergeCell ref="X5:Y5"/>
    <mergeCell ref="AC5:AD5"/>
    <mergeCell ref="AH5:AI5"/>
    <mergeCell ref="AM5:AN5"/>
    <mergeCell ref="S6:T6"/>
    <mergeCell ref="X6:Y6"/>
    <mergeCell ref="AC6:AD6"/>
    <mergeCell ref="AH6:AI6"/>
    <mergeCell ref="AM6:AN6"/>
    <mergeCell ref="S2:V2"/>
    <mergeCell ref="X2:AA2"/>
    <mergeCell ref="AC2:AF2"/>
    <mergeCell ref="AH2:AK2"/>
    <mergeCell ref="AM2:AP2"/>
    <mergeCell ref="U4:V6"/>
    <mergeCell ref="Z4:AA6"/>
    <mergeCell ref="AE4:AF6"/>
    <mergeCell ref="AJ4:AK6"/>
    <mergeCell ref="AO4:AP6"/>
    <mergeCell ref="AE3:AF3"/>
    <mergeCell ref="AH3:AI3"/>
    <mergeCell ref="AJ3:AK3"/>
    <mergeCell ref="AM3:AN3"/>
    <mergeCell ref="AO3:AP3"/>
    <mergeCell ref="S4:T4"/>
    <mergeCell ref="X4:Y4"/>
    <mergeCell ref="AC4:AD4"/>
    <mergeCell ref="S3:T3"/>
    <mergeCell ref="U3:V3"/>
    <mergeCell ref="X3:Y3"/>
    <mergeCell ref="Z3:AA3"/>
    <mergeCell ref="AC3:AD3"/>
    <mergeCell ref="AH4:AI4"/>
  </mergeCells>
  <conditionalFormatting sqref="K37">
    <cfRule type="cellIs" dxfId="7" priority="3" operator="equal">
      <formula>0</formula>
    </cfRule>
    <cfRule type="cellIs" dxfId="6" priority="4" operator="lessThan">
      <formula>2</formula>
    </cfRule>
  </conditionalFormatting>
  <conditionalFormatting sqref="O52">
    <cfRule type="cellIs" dxfId="5" priority="1" operator="notEqual">
      <formula>"Operatore NQ"</formula>
    </cfRule>
    <cfRule type="cellIs" dxfId="4" priority="2" operator="equal">
      <formula>"Operatore NQ"</formula>
    </cfRule>
  </conditionalFormatting>
  <dataValidations count="1">
    <dataValidation type="list" allowBlank="1" showInputMessage="1" showErrorMessage="1" sqref="K4:M6" xr:uid="{00000000-0002-0000-0300-000000000000}">
      <formula1>"I, II, III, III-bis, IV, IV-bis, V, VI, VII, VIII"</formula1>
    </dataValidation>
  </dataValidations>
  <printOptions horizontalCentered="1" verticalCentered="1"/>
  <pageMargins left="0" right="0" top="0" bottom="0" header="0" footer="0"/>
  <pageSetup paperSize="8" scale="67" orientation="portrait" r:id="rId1"/>
  <headerFooter>
    <oddFooter>&amp;LGennaio 2020 - v1</oddFooter>
  </headerFooter>
  <ignoredErrors>
    <ignoredError sqref="Z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3"/>
  <sheetViews>
    <sheetView showGridLines="0" zoomScale="90" zoomScaleNormal="90" zoomScaleSheetLayoutView="100" workbookViewId="0">
      <selection activeCell="F12" sqref="F12"/>
    </sheetView>
  </sheetViews>
  <sheetFormatPr defaultColWidth="9.140625" defaultRowHeight="15"/>
  <cols>
    <col min="1" max="2" width="9.140625" style="23"/>
    <col min="3" max="3" width="83" style="24" customWidth="1"/>
    <col min="4" max="4" width="2.85546875" style="18" customWidth="1"/>
    <col min="5" max="5" width="16.42578125" style="18" customWidth="1"/>
    <col min="6" max="6" width="18.140625" style="17" customWidth="1"/>
    <col min="7" max="7" width="9.140625" style="17" hidden="1" customWidth="1"/>
    <col min="8" max="8" width="18.42578125" style="17" hidden="1" customWidth="1"/>
    <col min="9" max="9" width="19" style="17" hidden="1" customWidth="1"/>
    <col min="10" max="10" width="9.140625" style="17" hidden="1" customWidth="1"/>
    <col min="11" max="12" width="9.140625" style="17"/>
    <col min="13" max="16384" width="9.140625" style="23"/>
  </cols>
  <sheetData>
    <row r="1" spans="1:12" ht="55.5" customHeight="1">
      <c r="A1" s="361" t="s">
        <v>298</v>
      </c>
      <c r="B1" s="362"/>
      <c r="C1" s="363"/>
      <c r="E1" s="416" t="str">
        <f>IF(Istanza!E187&lt;&gt;"SI","Selezionare sull'istanza l'opzione Multiservice Secondari. Se non di interesse, non compilare il questionario",IF(AND(Istanza!E187="SI",Istanza!C266="",Istanza!E266="",Istanza!G266="",Istanza!C268="",Istanza!E268="",Istanza!G268="",Istanza!C270=""),"Selezionare almeno una tra le Categorie Multiservice Secondarie",""))</f>
        <v>Selezionare sull'istanza l'opzione Multiservice Secondari. Se non di interesse, non compilare il questionario</v>
      </c>
      <c r="F1" s="416"/>
    </row>
    <row r="2" spans="1:12" ht="53.25" customHeight="1">
      <c r="A2" s="346" t="s">
        <v>143</v>
      </c>
      <c r="B2" s="122" t="s">
        <v>399</v>
      </c>
      <c r="C2" s="123" t="s">
        <v>341</v>
      </c>
      <c r="D2" s="34"/>
      <c r="E2" s="59" t="s">
        <v>146</v>
      </c>
      <c r="F2" s="129" t="s">
        <v>147</v>
      </c>
      <c r="G2" s="47"/>
    </row>
    <row r="3" spans="1:12">
      <c r="A3" s="347"/>
      <c r="B3" s="124" t="s">
        <v>400</v>
      </c>
      <c r="C3" s="131" t="s">
        <v>292</v>
      </c>
      <c r="D3" s="34"/>
      <c r="E3" s="60" t="s">
        <v>306</v>
      </c>
      <c r="F3" s="128" t="str">
        <f>IF(Istanza!E266&lt;&gt;"",Istanza!E266,"")</f>
        <v/>
      </c>
      <c r="G3" s="47"/>
    </row>
    <row r="4" spans="1:12">
      <c r="A4" s="347"/>
      <c r="B4" s="124" t="s">
        <v>401</v>
      </c>
      <c r="C4" s="125" t="s">
        <v>256</v>
      </c>
      <c r="D4" s="34"/>
      <c r="E4" s="60" t="s">
        <v>306</v>
      </c>
      <c r="F4" s="128" t="str">
        <f>IF(Istanza!G266&lt;&gt;"",Istanza!G266,"")</f>
        <v/>
      </c>
      <c r="G4" s="47"/>
    </row>
    <row r="5" spans="1:12">
      <c r="A5" s="347"/>
      <c r="B5" s="124" t="s">
        <v>402</v>
      </c>
      <c r="C5" s="125" t="s">
        <v>293</v>
      </c>
      <c r="D5" s="34"/>
      <c r="E5" s="60" t="s">
        <v>306</v>
      </c>
      <c r="F5" s="128" t="str">
        <f>IF(Istanza!C268&lt;&gt;"",Istanza!C268,"")</f>
        <v/>
      </c>
      <c r="G5" s="47"/>
      <c r="H5" s="165"/>
    </row>
    <row r="6" spans="1:12">
      <c r="A6" s="347"/>
      <c r="B6" s="124" t="s">
        <v>403</v>
      </c>
      <c r="C6" s="125" t="s">
        <v>294</v>
      </c>
      <c r="D6" s="34"/>
      <c r="E6" s="60" t="s">
        <v>306</v>
      </c>
      <c r="F6" s="128" t="str">
        <f>IF(Istanza!E268&lt;&gt;"",Istanza!E268,"")</f>
        <v/>
      </c>
      <c r="G6" s="47"/>
    </row>
    <row r="7" spans="1:12" s="17" customFormat="1">
      <c r="A7" s="347"/>
      <c r="B7" s="124" t="s">
        <v>404</v>
      </c>
      <c r="C7" s="125" t="s">
        <v>295</v>
      </c>
      <c r="D7" s="34"/>
      <c r="E7" s="60" t="s">
        <v>306</v>
      </c>
      <c r="F7" s="128" t="str">
        <f>IF(Istanza!G268&lt;&gt;"",Istanza!G268,"")</f>
        <v/>
      </c>
      <c r="G7" s="47"/>
    </row>
    <row r="8" spans="1:12">
      <c r="A8" s="347"/>
      <c r="B8" s="124" t="s">
        <v>405</v>
      </c>
      <c r="C8" s="125" t="s">
        <v>260</v>
      </c>
      <c r="E8" s="60" t="s">
        <v>306</v>
      </c>
      <c r="F8" s="128" t="str">
        <f>IF(Istanza!C270&lt;&gt;"",Istanza!C270,"")</f>
        <v/>
      </c>
      <c r="G8" s="47"/>
      <c r="J8" s="23"/>
      <c r="K8" s="23"/>
      <c r="L8" s="23"/>
    </row>
    <row r="9" spans="1:12">
      <c r="A9" s="348"/>
      <c r="B9" s="124" t="s">
        <v>406</v>
      </c>
      <c r="C9" s="125" t="s">
        <v>296</v>
      </c>
      <c r="E9" s="60" t="s">
        <v>306</v>
      </c>
      <c r="F9" s="128" t="str">
        <f>IF(Istanza!C266&lt;&gt;"",Istanza!C266,"")</f>
        <v/>
      </c>
      <c r="G9" s="47"/>
      <c r="J9" s="23"/>
      <c r="K9" s="23"/>
      <c r="L9" s="23"/>
    </row>
    <row r="10" spans="1:12" s="17" customFormat="1">
      <c r="A10" s="43"/>
      <c r="B10" s="44"/>
      <c r="C10" s="45"/>
      <c r="D10" s="34"/>
      <c r="E10" s="34"/>
      <c r="F10" s="33"/>
      <c r="G10" s="47"/>
    </row>
    <row r="11" spans="1:12" s="17" customFormat="1" ht="48" customHeight="1">
      <c r="A11" s="369" t="s">
        <v>220</v>
      </c>
      <c r="B11" s="271" t="s">
        <v>368</v>
      </c>
      <c r="C11" s="132" t="s">
        <v>411</v>
      </c>
      <c r="D11" s="34"/>
      <c r="E11" s="96" t="s">
        <v>222</v>
      </c>
      <c r="F11" s="119" t="s">
        <v>332</v>
      </c>
      <c r="G11" s="47"/>
    </row>
    <row r="12" spans="1:12" s="17" customFormat="1" ht="60.75" customHeight="1">
      <c r="A12" s="369"/>
      <c r="B12" s="274" t="s">
        <v>369</v>
      </c>
      <c r="C12" s="115" t="s">
        <v>422</v>
      </c>
      <c r="D12" s="34"/>
      <c r="E12" s="57">
        <v>0.3</v>
      </c>
      <c r="F12" s="120"/>
      <c r="G12" s="47"/>
      <c r="H12" s="17" t="str">
        <f>IF(F12&lt;30%,"Operatore NQ","")</f>
        <v>Operatore NQ</v>
      </c>
    </row>
    <row r="13" spans="1:12" s="17" customFormat="1" ht="62.25" customHeight="1">
      <c r="A13" s="369"/>
      <c r="B13" s="274" t="s">
        <v>370</v>
      </c>
      <c r="C13" s="116" t="s">
        <v>423</v>
      </c>
      <c r="D13" s="34"/>
      <c r="E13" s="57">
        <v>0.15</v>
      </c>
      <c r="F13" s="120"/>
      <c r="G13" s="47"/>
      <c r="H13" s="17" t="str">
        <f>IF(F13&lt;15%,"Operatore NQ","")</f>
        <v>Operatore NQ</v>
      </c>
    </row>
    <row r="14" spans="1:12" s="17" customFormat="1" ht="78" customHeight="1">
      <c r="A14" s="369"/>
      <c r="B14" s="274" t="s">
        <v>371</v>
      </c>
      <c r="C14" s="115" t="s">
        <v>424</v>
      </c>
      <c r="D14" s="34"/>
      <c r="E14" s="57">
        <v>0.2</v>
      </c>
      <c r="F14" s="130"/>
      <c r="G14" s="47"/>
      <c r="H14" s="17" t="str">
        <f>IF(F14&lt;20%,"Operatore NQ","")</f>
        <v>Operatore NQ</v>
      </c>
    </row>
    <row r="15" spans="1:12" s="17" customFormat="1" ht="62.25" customHeight="1">
      <c r="A15" s="369"/>
      <c r="B15" s="411" t="s">
        <v>290</v>
      </c>
      <c r="C15" s="453" t="s">
        <v>323</v>
      </c>
      <c r="D15" s="454"/>
      <c r="E15" s="454"/>
      <c r="F15" s="455"/>
      <c r="G15" s="47"/>
    </row>
    <row r="16" spans="1:12" s="17" customFormat="1" ht="33" customHeight="1">
      <c r="A16" s="369"/>
      <c r="B16" s="411"/>
      <c r="C16" s="453" t="s">
        <v>291</v>
      </c>
      <c r="D16" s="454"/>
      <c r="E16" s="454"/>
      <c r="F16" s="455"/>
      <c r="G16" s="47"/>
    </row>
    <row r="17" spans="1:8" s="17" customFormat="1" ht="48.75" customHeight="1">
      <c r="A17" s="369"/>
      <c r="B17" s="411"/>
      <c r="C17" s="456" t="s">
        <v>410</v>
      </c>
      <c r="D17" s="454"/>
      <c r="E17" s="454"/>
      <c r="F17" s="455"/>
      <c r="G17" s="47"/>
    </row>
    <row r="18" spans="1:8" s="17" customFormat="1">
      <c r="A18" s="46"/>
      <c r="B18" s="46"/>
      <c r="C18" s="41"/>
      <c r="D18" s="34"/>
      <c r="E18" s="34"/>
      <c r="F18" s="34"/>
      <c r="G18" s="47"/>
    </row>
    <row r="19" spans="1:8" s="17" customFormat="1" ht="33" customHeight="1">
      <c r="A19" s="432" t="s">
        <v>226</v>
      </c>
      <c r="B19" s="111" t="s">
        <v>372</v>
      </c>
      <c r="C19" s="110" t="s">
        <v>228</v>
      </c>
      <c r="D19" s="34"/>
      <c r="E19" s="95" t="s">
        <v>313</v>
      </c>
      <c r="F19" s="121" t="s">
        <v>253</v>
      </c>
      <c r="G19" s="47"/>
    </row>
    <row r="20" spans="1:8" s="17" customFormat="1" ht="23.25" customHeight="1">
      <c r="A20" s="433"/>
      <c r="B20" s="112" t="s">
        <v>373</v>
      </c>
      <c r="C20" s="114" t="s">
        <v>232</v>
      </c>
      <c r="D20" s="34"/>
      <c r="E20" s="58" t="s">
        <v>305</v>
      </c>
      <c r="F20" s="118" t="str">
        <f>IF(Istanza!E141="SI","SI","NO")</f>
        <v>NO</v>
      </c>
      <c r="G20" s="47"/>
      <c r="H20" s="17" t="str">
        <f>IF(F20&lt;&gt;"SI","Operatore NQ","")</f>
        <v>Operatore NQ</v>
      </c>
    </row>
    <row r="21" spans="1:8" s="17" customFormat="1" ht="23.25" customHeight="1">
      <c r="A21" s="433"/>
      <c r="B21" s="112" t="s">
        <v>374</v>
      </c>
      <c r="C21" s="114" t="s">
        <v>235</v>
      </c>
      <c r="D21" s="34"/>
      <c r="E21" s="58" t="s">
        <v>304</v>
      </c>
      <c r="F21" s="118" t="str">
        <f>IF(Istanza!E142="SI","SI","NO")</f>
        <v>NO</v>
      </c>
      <c r="G21" s="47"/>
    </row>
    <row r="22" spans="1:8" s="17" customFormat="1" ht="23.25" customHeight="1">
      <c r="A22" s="434"/>
      <c r="B22" s="112" t="s">
        <v>375</v>
      </c>
      <c r="C22" s="114" t="s">
        <v>394</v>
      </c>
      <c r="D22" s="34"/>
      <c r="E22" s="58" t="s">
        <v>305</v>
      </c>
      <c r="F22" s="118" t="str">
        <f>IF(Istanza!E140="SI","SI","NO")</f>
        <v>NO</v>
      </c>
      <c r="G22" s="47"/>
      <c r="H22" s="17" t="str">
        <f>IF(F22&lt;&gt;"SI","Operatore NQ","")</f>
        <v>Operatore NQ</v>
      </c>
    </row>
    <row r="23" spans="1:8" s="17" customFormat="1">
      <c r="A23" s="46"/>
      <c r="B23" s="46"/>
      <c r="C23" s="41"/>
      <c r="D23" s="34"/>
      <c r="E23" s="34"/>
      <c r="F23" s="34"/>
      <c r="G23" s="47"/>
    </row>
    <row r="24" spans="1:8" s="17" customFormat="1" ht="44.25" customHeight="1">
      <c r="A24" s="349" t="s">
        <v>238</v>
      </c>
      <c r="B24" s="397" t="s">
        <v>283</v>
      </c>
      <c r="C24" s="398" t="s">
        <v>336</v>
      </c>
      <c r="D24" s="34"/>
      <c r="E24" s="457" t="s">
        <v>160</v>
      </c>
      <c r="F24" s="451" t="s">
        <v>240</v>
      </c>
      <c r="G24" s="47"/>
    </row>
    <row r="25" spans="1:8" s="17" customFormat="1" ht="15" customHeight="1">
      <c r="A25" s="350"/>
      <c r="B25" s="397"/>
      <c r="C25" s="398"/>
      <c r="D25" s="34"/>
      <c r="E25" s="457"/>
      <c r="F25" s="452"/>
      <c r="G25" s="47"/>
      <c r="H25" s="17" t="str">
        <f>IF(F26&lt;2,"Operatore NQ","")</f>
        <v>Operatore NQ</v>
      </c>
    </row>
    <row r="26" spans="1:8" s="17" customFormat="1">
      <c r="A26" s="350"/>
      <c r="B26" s="112" t="s">
        <v>284</v>
      </c>
      <c r="C26" s="116" t="s">
        <v>242</v>
      </c>
      <c r="D26" s="34"/>
      <c r="E26" s="404">
        <v>2</v>
      </c>
      <c r="F26" s="408">
        <f>COUNTIF(Istanza!L172:N175,"SI")</f>
        <v>0</v>
      </c>
      <c r="G26" s="47"/>
    </row>
    <row r="27" spans="1:8" s="17" customFormat="1">
      <c r="A27" s="350"/>
      <c r="B27" s="112" t="s">
        <v>285</v>
      </c>
      <c r="C27" s="116" t="s">
        <v>244</v>
      </c>
      <c r="D27" s="34"/>
      <c r="E27" s="405"/>
      <c r="F27" s="409"/>
      <c r="G27" s="47"/>
    </row>
    <row r="28" spans="1:8" s="17" customFormat="1">
      <c r="A28" s="350"/>
      <c r="B28" s="112" t="s">
        <v>286</v>
      </c>
      <c r="C28" s="116" t="s">
        <v>246</v>
      </c>
      <c r="D28" s="34"/>
      <c r="E28" s="405"/>
      <c r="F28" s="409"/>
      <c r="G28" s="47"/>
    </row>
    <row r="29" spans="1:8" s="17" customFormat="1">
      <c r="A29" s="350"/>
      <c r="B29" s="112" t="s">
        <v>287</v>
      </c>
      <c r="C29" s="116" t="s">
        <v>248</v>
      </c>
      <c r="D29" s="34"/>
      <c r="E29" s="405"/>
      <c r="F29" s="409"/>
      <c r="G29" s="47"/>
    </row>
    <row r="30" spans="1:8" s="17" customFormat="1">
      <c r="A30" s="350"/>
      <c r="B30" s="112" t="s">
        <v>288</v>
      </c>
      <c r="C30" s="116" t="s">
        <v>250</v>
      </c>
      <c r="D30" s="34"/>
      <c r="E30" s="405"/>
      <c r="F30" s="409"/>
      <c r="G30" s="47"/>
    </row>
    <row r="31" spans="1:8" s="17" customFormat="1">
      <c r="A31" s="351"/>
      <c r="B31" s="112" t="s">
        <v>289</v>
      </c>
      <c r="C31" s="116" t="s">
        <v>252</v>
      </c>
      <c r="D31" s="34"/>
      <c r="E31" s="406"/>
      <c r="F31" s="410"/>
      <c r="G31" s="47"/>
    </row>
    <row r="33" spans="8:9" ht="30" customHeight="1">
      <c r="H33" s="50" t="s">
        <v>377</v>
      </c>
      <c r="I33" s="50" t="str">
        <f>IF(COUNTIF(H2:H31,"Operatore NQ"),"Operatore NQ","Qualificato")</f>
        <v>Operatore NQ</v>
      </c>
    </row>
  </sheetData>
  <sheetProtection password="F220" sheet="1" objects="1" scenarios="1" selectLockedCells="1"/>
  <mergeCells count="16">
    <mergeCell ref="F24:F25"/>
    <mergeCell ref="F26:F31"/>
    <mergeCell ref="E1:F1"/>
    <mergeCell ref="A2:A9"/>
    <mergeCell ref="A19:A22"/>
    <mergeCell ref="C15:F15"/>
    <mergeCell ref="C16:F16"/>
    <mergeCell ref="A1:C1"/>
    <mergeCell ref="A11:A17"/>
    <mergeCell ref="B15:B17"/>
    <mergeCell ref="C17:F17"/>
    <mergeCell ref="A24:A31"/>
    <mergeCell ref="B24:B25"/>
    <mergeCell ref="C24:C25"/>
    <mergeCell ref="E26:E31"/>
    <mergeCell ref="E24:E25"/>
  </mergeCells>
  <conditionalFormatting sqref="F26">
    <cfRule type="cellIs" dxfId="3" priority="3" operator="equal">
      <formula>0</formula>
    </cfRule>
    <cfRule type="cellIs" dxfId="2" priority="4" operator="lessThan">
      <formula>2</formula>
    </cfRule>
  </conditionalFormatting>
  <conditionalFormatting sqref="I33">
    <cfRule type="cellIs" dxfId="1" priority="1" operator="equal">
      <formula>"Operatore NQ"</formula>
    </cfRule>
    <cfRule type="cellIs" dxfId="0" priority="2" operator="equal">
      <formula>"Qualificato"</formula>
    </cfRule>
  </conditionalFormatting>
  <printOptions horizontalCentered="1" verticalCentered="1"/>
  <pageMargins left="0" right="0" top="0" bottom="0" header="0" footer="0"/>
  <pageSetup paperSize="8" orientation="portrait" r:id="rId1"/>
  <headerFooter>
    <oddFooter>&amp;LGennaio 2020 - v1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Istanza</vt:lpstr>
      <vt:lpstr>Requisiti LAV-Principali</vt:lpstr>
      <vt:lpstr>Requisiti LAV-Secondari</vt:lpstr>
      <vt:lpstr>Requisiti MTS-Principali</vt:lpstr>
      <vt:lpstr>Requisiti MTS-Secondarie </vt:lpstr>
      <vt:lpstr>Istanza!Area_stampa</vt:lpstr>
      <vt:lpstr>'Requisiti LAV-Principali'!Area_stampa</vt:lpstr>
      <vt:lpstr>'Requisiti LAV-Secondari'!Area_stampa</vt:lpstr>
      <vt:lpstr>'Requisiti MTS-Principali'!Area_stampa</vt:lpstr>
      <vt:lpstr>'Requisiti MTS-Secondarie '!Area_stampa</vt:lpstr>
    </vt:vector>
  </TitlesOfParts>
  <Company>Investintech.com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A2E_Engine</dc:creator>
  <cp:lastModifiedBy>Francesco</cp:lastModifiedBy>
  <cp:lastPrinted>2020-01-10T12:58:07Z</cp:lastPrinted>
  <dcterms:created xsi:type="dcterms:W3CDTF">2019-03-21T06:17:26Z</dcterms:created>
  <dcterms:modified xsi:type="dcterms:W3CDTF">2020-06-09T10:13:21Z</dcterms:modified>
</cp:coreProperties>
</file>